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30" windowWidth="14715" windowHeight="8190" activeTab="5"/>
  </bookViews>
  <sheets>
    <sheet name="Research Rpt" sheetId="1" r:id="rId1"/>
    <sheet name="IS" sheetId="2" r:id="rId2"/>
    <sheet name="BS" sheetId="3" r:id="rId3"/>
    <sheet name="CF" sheetId="4" r:id="rId4"/>
    <sheet name="SE" sheetId="5" r:id="rId5"/>
    <sheet name="Notes" sheetId="6" r:id="rId6"/>
  </sheets>
  <externalReferences>
    <externalReference r:id="rId9"/>
    <externalReference r:id="rId10"/>
    <externalReference r:id="rId11"/>
    <externalReference r:id="rId12"/>
  </externalReferences>
  <definedNames>
    <definedName name="a">'[4]#REF'!$B$6:$B$428</definedName>
    <definedName name="ap06_02_1">'[4]#REF'!$K$7:$P$3408</definedName>
    <definedName name="AP06_02_1_Source">#REF!</definedName>
    <definedName name="Code">'[3]Code'!$A:$D</definedName>
    <definedName name="codes">'[4]Code'!$A:$D</definedName>
    <definedName name="Customer">'[3]Customer'!$A:$K</definedName>
    <definedName name="customers">'[4]Customer'!$A:$K</definedName>
    <definedName name="Detail_00">#REF!</definedName>
    <definedName name="Detail_01">#REF!</definedName>
    <definedName name="Detail_01_C">#REF!</definedName>
    <definedName name="Invoice">'[3]SO'!$AG:$AN</definedName>
    <definedName name="invoices">'[4]SO'!$AG:$AN</definedName>
    <definedName name="j79\">#REF!</definedName>
    <definedName name="OCA">#REF!</definedName>
    <definedName name="OLE_LINK3" localSheetId="2">'BS'!$A$61</definedName>
    <definedName name="po11">'[2]F'!#REF!</definedName>
    <definedName name="po88">#REF!</definedName>
    <definedName name="_xlnm.Print_Area" localSheetId="2">'BS'!$A$1:$D$53</definedName>
    <definedName name="_xlnm.Print_Area" localSheetId="3">'CF'!$A$1:$E$34</definedName>
    <definedName name="_xlnm.Print_Area" localSheetId="5">'Notes'!$A$1:$F$258</definedName>
    <definedName name="_xlnm.Print_Area" localSheetId="0">'Research Rpt'!$A$1:$F$52</definedName>
    <definedName name="_xlnm.Print_Area" localSheetId="4">'SE'!$A$1:$G$30</definedName>
    <definedName name="_xlnm.Print_Titles" localSheetId="5">'Notes'!$1:$8</definedName>
    <definedName name="sumary_01">'[4]#REF'!$B$6:$B$285</definedName>
    <definedName name="Summary_00">#REF!</definedName>
    <definedName name="Summary_01">#REF!</definedName>
    <definedName name="Summary_01_03_Source">#REF!</definedName>
    <definedName name="Summary_01_C">#REF!</definedName>
    <definedName name="Summary02_Summary">#REF!</definedName>
    <definedName name="Top30_01_02_Summary">#REF!</definedName>
    <definedName name="u">'[2]PJT (FA)'!#REF!</definedName>
  </definedNames>
  <calcPr fullCalcOnLoad="1"/>
</workbook>
</file>

<file path=xl/sharedStrings.xml><?xml version="1.0" encoding="utf-8"?>
<sst xmlns="http://schemas.openxmlformats.org/spreadsheetml/2006/main" count="515" uniqueCount="269">
  <si>
    <t>Carotech Bhd (Company no: 200964 W)</t>
  </si>
  <si>
    <t xml:space="preserve">Financial Year Ended 30 June </t>
  </si>
  <si>
    <t>RM'000</t>
  </si>
  <si>
    <t>Turnover</t>
  </si>
  <si>
    <t>Profit before tax</t>
  </si>
  <si>
    <t>Profit after tax</t>
  </si>
  <si>
    <t>The revenue for the financial year ended ("FYE") 30 June 2005 increased to RM53.323 million</t>
  </si>
  <si>
    <t>from RM35.261 in FYE 2004. The improvement of RM18,062 million or 51% was mainly</t>
  </si>
  <si>
    <t>attributable to the successful commissioning of the new expansion plant in September 2004.</t>
  </si>
  <si>
    <t>The capacity of the plant was increased from 17.5 metric tonnes to 40 metric tonnes per day</t>
  </si>
  <si>
    <t xml:space="preserve">of crude palm oil processing capacity. </t>
  </si>
  <si>
    <t>Profits</t>
  </si>
  <si>
    <t>Profit before tax for FYE 30 June 2005 increased to RM7.879 million from RM6.673 million in</t>
  </si>
  <si>
    <t>FYE 2004.  Profit did not increase in tandem with turnover mainly because of production yield</t>
  </si>
  <si>
    <t>deficiency in the new plant during the initial months after its commissioning in September 2004.</t>
  </si>
  <si>
    <t>The new expansion plant was running optimally towards the last quarter of the financial year.</t>
  </si>
  <si>
    <t>Prospects</t>
  </si>
  <si>
    <t xml:space="preserve">Baring any unforeseen circumstances, the Directors expect the perfomance of the Group for </t>
  </si>
  <si>
    <t>the financial year ending 30 June 2006 to improve.</t>
  </si>
  <si>
    <t>The Group is looking into various expansion programmes and to tap further on the current high</t>
  </si>
  <si>
    <t>demand for bio diesel.</t>
  </si>
  <si>
    <t xml:space="preserve">The Group will further enhance its competitive edge by placing emphasis in research and </t>
  </si>
  <si>
    <t>development and improve its' production processes.</t>
  </si>
  <si>
    <t>Utilisation of Proceeds</t>
  </si>
  <si>
    <t>As at 30 June 2005, the Group had utilised approximately  98% of the proceeds raised from its</t>
  </si>
  <si>
    <t>initial public offering.  The details of the utilisation of proceeds as at 30 June 2005 are as follows:-</t>
  </si>
  <si>
    <t>Proposed</t>
  </si>
  <si>
    <t>Actual</t>
  </si>
  <si>
    <t>Utilisation</t>
  </si>
  <si>
    <t>Balance</t>
  </si>
  <si>
    <t>Repayment of borrowings</t>
  </si>
  <si>
    <t>Working capital</t>
  </si>
  <si>
    <t>Listing expenses</t>
  </si>
  <si>
    <t>Condensed consolidated income statement (unaudited)</t>
  </si>
  <si>
    <t>1st Draft Circulated</t>
  </si>
  <si>
    <t>Amendments</t>
  </si>
  <si>
    <t>Cumulative</t>
  </si>
  <si>
    <t xml:space="preserve">Individual quarter </t>
  </si>
  <si>
    <t xml:space="preserve">Cumulative quarter </t>
  </si>
  <si>
    <t xml:space="preserve">As at </t>
  </si>
  <si>
    <t>3 months</t>
  </si>
  <si>
    <t>12 months</t>
  </si>
  <si>
    <t>31 March</t>
  </si>
  <si>
    <t xml:space="preserve">ended 30 June </t>
  </si>
  <si>
    <t>2005</t>
  </si>
  <si>
    <t>2004</t>
  </si>
  <si>
    <t>RM '000</t>
  </si>
  <si>
    <t>Revenue</t>
  </si>
  <si>
    <t>n/a</t>
  </si>
  <si>
    <t>Other operating income</t>
  </si>
  <si>
    <t>Operating expenses</t>
  </si>
  <si>
    <t>Profit from operations</t>
  </si>
  <si>
    <t>-</t>
  </si>
  <si>
    <t>Depreciation &amp; Amortisation</t>
  </si>
  <si>
    <t>Finance costs</t>
  </si>
  <si>
    <t>Profit before taxation</t>
  </si>
  <si>
    <t>Taxation</t>
  </si>
  <si>
    <t>Profit after tax before minority interest</t>
  </si>
  <si>
    <t>Minority interest</t>
  </si>
  <si>
    <t>Net profit for the period</t>
  </si>
  <si>
    <t>Earnings per share (sen)</t>
  </si>
  <si>
    <t xml:space="preserve">- Basic </t>
  </si>
  <si>
    <t>- Diluted</t>
  </si>
  <si>
    <t>(The Company was listed on 15 April 2005, hence, no comparative figures are available.  The Condensed Consolidated Income Statement should be read in conjunction with the notes to the interim financial report.)</t>
  </si>
  <si>
    <t>Condensed consolidated balance sheet (unaudited)</t>
  </si>
  <si>
    <t>for the fourth financial quarter ended 30 June 2005</t>
  </si>
  <si>
    <t>As at current</t>
  </si>
  <si>
    <t>As at preceding</t>
  </si>
  <si>
    <t>quarter</t>
  </si>
  <si>
    <t>financial year</t>
  </si>
  <si>
    <t>ended 30/6/05</t>
  </si>
  <si>
    <t>ended 30/06/04</t>
  </si>
  <si>
    <t>Non-current assets</t>
  </si>
  <si>
    <t>Property, plant and equipment</t>
  </si>
  <si>
    <t>Intangible assets</t>
  </si>
  <si>
    <t>Current assets</t>
  </si>
  <si>
    <t>Inventories</t>
  </si>
  <si>
    <t>Trade debtors</t>
  </si>
  <si>
    <t>Other debtors, deposits and prepayments</t>
  </si>
  <si>
    <t>Amount owing by holding company</t>
  </si>
  <si>
    <t>Income tax recoverable</t>
  </si>
  <si>
    <t xml:space="preserve">Cash and bank balances </t>
  </si>
  <si>
    <t>Current liabilities</t>
  </si>
  <si>
    <t>Trade creditors</t>
  </si>
  <si>
    <t>Other creditors and accruals</t>
  </si>
  <si>
    <t>Amount owing to fellow subsidiary company</t>
  </si>
  <si>
    <t>Hire-purchase creditors</t>
  </si>
  <si>
    <t>Term loans</t>
  </si>
  <si>
    <t>Short term borrowings</t>
  </si>
  <si>
    <t xml:space="preserve">Bank overdrafts </t>
  </si>
  <si>
    <t>Net current liabilities</t>
  </si>
  <si>
    <t>Non-current liabilities</t>
  </si>
  <si>
    <t>Deferred tax liabilities</t>
  </si>
  <si>
    <t>Financed by:</t>
  </si>
  <si>
    <t>Capital and reserves</t>
  </si>
  <si>
    <t>Share capital</t>
  </si>
  <si>
    <t>Share premiun</t>
  </si>
  <si>
    <t>Retained earnings</t>
  </si>
  <si>
    <t>Net tangible assets per share (sen)</t>
  </si>
  <si>
    <t>(The Company was listed on 15 April 2005, hence, no comparative figures are available.  The Condensed Consolidated Balance Sheet should be read in conjunction with the notes to the interim financial report.)</t>
  </si>
  <si>
    <t>Condensed consolidated cash flow statement (unaudited)</t>
  </si>
  <si>
    <t xml:space="preserve">Cumulative  </t>
  </si>
  <si>
    <t>Note</t>
  </si>
  <si>
    <t>Cash generated from/(used in) operations</t>
  </si>
  <si>
    <t>Net cash generated from/(used in) investing activities</t>
  </si>
  <si>
    <t>Net cash generated from/(used in) financing activities</t>
  </si>
  <si>
    <t>Net increase in cash and cash equivalents during the year</t>
  </si>
  <si>
    <t>Cash and cash equivalents at beginning of year</t>
  </si>
  <si>
    <t>Cash and cash equivalents at end of year</t>
  </si>
  <si>
    <t>(I)</t>
  </si>
  <si>
    <t>Note:</t>
  </si>
  <si>
    <t>(I)     Cash and cash equivalents comprises:</t>
  </si>
  <si>
    <t xml:space="preserve">           </t>
  </si>
  <si>
    <t xml:space="preserve">           Cash and bank balances</t>
  </si>
  <si>
    <t xml:space="preserve">           Bank overdrafts</t>
  </si>
  <si>
    <t>(The Company was listed on 15 April 2005, hence, no comparative figures are available. The Condensed Consolidated Cash Flow Statements should be read in conjunction with the notes to the interim financial report.)</t>
  </si>
  <si>
    <t>Condensed consolidated statement of changes in equity (unaudited)</t>
  </si>
  <si>
    <t>Issued and fully paid ordinary shares of RM0.10 each</t>
  </si>
  <si>
    <t>Non-distributable</t>
  </si>
  <si>
    <t>Distributable</t>
  </si>
  <si>
    <t>Total</t>
  </si>
  <si>
    <t>Number of</t>
  </si>
  <si>
    <t>Nominal</t>
  </si>
  <si>
    <t>Share</t>
  </si>
  <si>
    <t>Retained</t>
  </si>
  <si>
    <t>shares</t>
  </si>
  <si>
    <t>value</t>
  </si>
  <si>
    <t>premium</t>
  </si>
  <si>
    <t>earnings</t>
  </si>
  <si>
    <t>000</t>
  </si>
  <si>
    <t>Bonus Issue (Nominal value of RM1.00 per share)</t>
  </si>
  <si>
    <t>Sub-division of ordinary shares of RM1.00 into 10 ordinary shares of RM0.10 each</t>
  </si>
  <si>
    <t>Public Issue</t>
  </si>
  <si>
    <t>Net profit for the year</t>
  </si>
  <si>
    <t>(The Company was listed on 15 April 2005, hence, no comparative figures are available.  The Condensed Consolidated Statement Of Changes In Equity should be read in conjunction with the notes to the interim financial report.)</t>
  </si>
  <si>
    <t xml:space="preserve">Notes to the interim financial report </t>
  </si>
  <si>
    <t>Basis of preparation</t>
  </si>
  <si>
    <t xml:space="preserve">The interim financial report is unaudited and has been prepared in accordance with FRS 134, Interim </t>
  </si>
  <si>
    <t>Financial Reporting and the Appendix 7A of the Listing Requirement of Bursa Malaysia Securities Berhad</t>
  </si>
  <si>
    <t>for the MESDAQ Market.</t>
  </si>
  <si>
    <t>The interim financial report should be read in conjunction with the financial statements for the financial period</t>
  </si>
  <si>
    <t>ended 31 October 2004 and the annual audited financial statements for the year ended 30 June 2004.</t>
  </si>
  <si>
    <t xml:space="preserve">The accounting policies and methods of computation adopted are consistent with those adopted in the most </t>
  </si>
  <si>
    <t xml:space="preserve">recent financial statements for the period ended 31 October 2004 and with the annual financial statements </t>
  </si>
  <si>
    <t>for the year ended 30 June 2004.</t>
  </si>
  <si>
    <t xml:space="preserve">Audit report of preceding annual financial statements  </t>
  </si>
  <si>
    <t xml:space="preserve">The auditor's report of the preceding annual financial statements was not subject to any qualification. </t>
  </si>
  <si>
    <t xml:space="preserve">Seasonal or cyclical factors </t>
  </si>
  <si>
    <t>The business operations of the Group were not materially affected by any seasonal or cyclical factors.</t>
  </si>
  <si>
    <t xml:space="preserve">Unusual items </t>
  </si>
  <si>
    <t xml:space="preserve">There were no items affecting assets, liabilities, equity, net income or cash flows that are unusual because </t>
  </si>
  <si>
    <t xml:space="preserve">of their nature, size or incidence.  </t>
  </si>
  <si>
    <t xml:space="preserve">Changes in estimates </t>
  </si>
  <si>
    <t xml:space="preserve">There were no changes in estimates that have had a material effect in the current quarter.  </t>
  </si>
  <si>
    <t xml:space="preserve">Debt and equity securities  </t>
  </si>
  <si>
    <t xml:space="preserve">There were no issuance and repayment of debt and equity securities, share buy-backs, share cancellations, </t>
  </si>
  <si>
    <t xml:space="preserve">shares held as treasury shares and resale of treasury shares for the current quarter and financial year to </t>
  </si>
  <si>
    <t xml:space="preserve">date save for the Public Issue of 76,690,000 new ordinary shares of RM0.10 at an issue price of RM0.40 </t>
  </si>
  <si>
    <t>per ordinary share each pursuant to the Carotech's Initial Public Offer.</t>
  </si>
  <si>
    <t xml:space="preserve">The entire issued and fully paid-up share of the Company comprising of 285,090,000 ordinary shares of </t>
  </si>
  <si>
    <t>RM0.10 each was listed and quoted on the MESDAQ Market of the Bursa Malaysia Securities Berhad</t>
  </si>
  <si>
    <t>on 15 April 2005.</t>
  </si>
  <si>
    <t>Dividends</t>
  </si>
  <si>
    <t>No dividend has been declared or recommended in respect of the financial period under review.</t>
  </si>
  <si>
    <t xml:space="preserve">Segment information  </t>
  </si>
  <si>
    <t xml:space="preserve">The Group’s primary reporting format is based on business segment, which is operating in the phytonutrients </t>
  </si>
  <si>
    <t>and oleochemicals / bio-diesel industries.</t>
  </si>
  <si>
    <t>Individual quarter</t>
  </si>
  <si>
    <t>Cumulative quarter</t>
  </si>
  <si>
    <t xml:space="preserve">RM '000 </t>
  </si>
  <si>
    <t>Phytonutrients</t>
  </si>
  <si>
    <t>Oleochemicals / Bio-diesel</t>
  </si>
  <si>
    <t xml:space="preserve">Property, plant and equipment </t>
  </si>
  <si>
    <t>No revaluation of property, plant and equipment has been carried out by the Group during the year save for</t>
  </si>
  <si>
    <t>those disclosed in the prospectus dated 30 March 2005 for the Initial Public Offer exercise.</t>
  </si>
  <si>
    <t xml:space="preserve">Materials subsequent events  </t>
  </si>
  <si>
    <t>There were no material subsequent events since 30 June 2005 until the date of this report.</t>
  </si>
  <si>
    <t xml:space="preserve">Changes in the composition of the group  </t>
  </si>
  <si>
    <t>There have been no change in the group composition during the quarter under review.</t>
  </si>
  <si>
    <t xml:space="preserve">Contingent liabilities or assets  </t>
  </si>
  <si>
    <t>There were no material contingent liabilities as at the date of this report.</t>
  </si>
  <si>
    <t xml:space="preserve">Significant related parties transactions </t>
  </si>
  <si>
    <t xml:space="preserve">The group has the following significant transactions with its holding company based on terms agreed </t>
  </si>
  <si>
    <t>between the parties:-</t>
  </si>
  <si>
    <t>Sales of goods</t>
  </si>
  <si>
    <t>Rental expenses</t>
  </si>
  <si>
    <t>Reallocation of common costs</t>
  </si>
  <si>
    <t>na/</t>
  </si>
  <si>
    <t>Interest income</t>
  </si>
  <si>
    <t>Purchase of freehold land and buildings</t>
  </si>
  <si>
    <t xml:space="preserve">Capital commitments  </t>
  </si>
  <si>
    <t>Capital commitments as at 30 June 2005 are as follows:-</t>
  </si>
  <si>
    <t>Authorised and contracted :</t>
  </si>
  <si>
    <t>RM</t>
  </si>
  <si>
    <t>Plant and machinery</t>
  </si>
  <si>
    <t>Laboratory equipment</t>
  </si>
  <si>
    <t>Motor vehicle</t>
  </si>
  <si>
    <t>Review of performance</t>
  </si>
  <si>
    <t>Quarter ended</t>
  </si>
  <si>
    <t xml:space="preserve">The Group's business operations for the current reporting quarter has improved significantly as compared to </t>
  </si>
  <si>
    <t xml:space="preserve">the previous quarter arising from the optimal operation of the new expansion plant being achieved towards the </t>
  </si>
  <si>
    <t>last financial quarter.  This is reflected by the significant increase in the operating profit.</t>
  </si>
  <si>
    <t xml:space="preserve">Current Year Prospects  </t>
  </si>
  <si>
    <t xml:space="preserve">Baring any unforeseen circumstances, the Directors expect the perfomance of the Group for the financial </t>
  </si>
  <si>
    <t>year ending 30 June 2006 to improve.</t>
  </si>
  <si>
    <t xml:space="preserve">The Group is looking into various expansion programmes and to tap further on the current high demand for </t>
  </si>
  <si>
    <t>bio diesel.</t>
  </si>
  <si>
    <t xml:space="preserve">The Group will further enhance its competitive edge by placing emphasis in research and development and </t>
  </si>
  <si>
    <t>improve its' production processes.</t>
  </si>
  <si>
    <t xml:space="preserve">Profit forecast and profit guarantee  </t>
  </si>
  <si>
    <t xml:space="preserve">As at the date of this report, there are no profit guarantee and the profit forecast is detailed in the prospectus </t>
  </si>
  <si>
    <t>dated 30 March 2005.</t>
  </si>
  <si>
    <t xml:space="preserve">Taxation </t>
  </si>
  <si>
    <t>Income taxation</t>
  </si>
  <si>
    <t>Deferred taxation</t>
  </si>
  <si>
    <t xml:space="preserve">The effective tax rate of the Company is lower than the statutory rate applicable mainly due to the incentive </t>
  </si>
  <si>
    <t>granted under the Promotion of Investment Act, 1986 for High Technology Companies.</t>
  </si>
  <si>
    <t xml:space="preserve">Profit/(Loss) on sale of unquoted investments and/or properties  </t>
  </si>
  <si>
    <t xml:space="preserve">There was no disposal of unquoted investments and/or properties for the current quarter and financial year </t>
  </si>
  <si>
    <t xml:space="preserve">to date.  </t>
  </si>
  <si>
    <t xml:space="preserve">Particulars on quoted securities  </t>
  </si>
  <si>
    <t xml:space="preserve">(other than securities in existing subsidiaries and associated companies)  </t>
  </si>
  <si>
    <t xml:space="preserve">There was no purchase or disposal of quoted securities for the current quarter and financial year to date.  </t>
  </si>
  <si>
    <t>a) Status of corporate proposal</t>
  </si>
  <si>
    <t>Save for Carotech's Initial Public Offer and subsequent listing on MESDAQ Market of Bursa Malaysia</t>
  </si>
  <si>
    <t>Securities Berhad on 15 April 2005, there are no other corporate proposals for the quarter under review.</t>
  </si>
  <si>
    <t>b) Utilisation of proceeds</t>
  </si>
  <si>
    <t xml:space="preserve">The Company raised RM30.676 million during its Initial Public Offering exercise in April 2005 and the details </t>
  </si>
  <si>
    <t>of the utilisation of proceeds up to 30 June 2005 are as follows:-</t>
  </si>
  <si>
    <t>c) Status of part of Lot 56442, Mukim Hulu Kinta, Daerah Kinta Perak</t>
  </si>
  <si>
    <t>The Company has obtained the following approvals:-</t>
  </si>
  <si>
    <t>i) Certificate of Fitness from Majlis Bandaraya Ipoh on 11 August 2005 for the store/office building, and</t>
  </si>
  <si>
    <t xml:space="preserve">ii) Certificate of Compliance from Majlis Bandaraya Ipoh on 16 August 2005 for Phase 2 of the Carotene </t>
  </si>
  <si>
    <t>Extraction Plant</t>
  </si>
  <si>
    <t xml:space="preserve">The Company had submitted to Majlis Bandaraya Ipoh on 24 May 2005 the building plan for the waste water </t>
  </si>
  <si>
    <t xml:space="preserve">treatment plant, and is awaiting approval. </t>
  </si>
  <si>
    <t xml:space="preserve">Borrowings and debt securities  </t>
  </si>
  <si>
    <t>Details of Group’s bank borrowings as at 30 June 2005 are as follows :-</t>
  </si>
  <si>
    <t>Current</t>
  </si>
  <si>
    <t>Non-current</t>
  </si>
  <si>
    <t>Secured</t>
  </si>
  <si>
    <t>- Bankers acceptances</t>
  </si>
  <si>
    <t>- Bank overdraft</t>
  </si>
  <si>
    <t>Unsecured</t>
  </si>
  <si>
    <t>Total borrowings</t>
  </si>
  <si>
    <t>All the borrowings are denominated in Ringgit Malaysia (RM).</t>
  </si>
  <si>
    <t xml:space="preserve">Off balance sheet financial instruments  </t>
  </si>
  <si>
    <t>There were no financial instruments with off balance sheet risk as at the date of this report.</t>
  </si>
  <si>
    <t xml:space="preserve">Material litigation  </t>
  </si>
  <si>
    <t xml:space="preserve">There were no material litigation up to the date of this report.  </t>
  </si>
  <si>
    <t xml:space="preserve">Earnings per share </t>
  </si>
  <si>
    <t xml:space="preserve">The basic earnings per share of the Group is calculated by dividing the net profit attributable to shareholders </t>
  </si>
  <si>
    <t xml:space="preserve">of RM3.10 million by the weighted average number of ordinary shares in issue for current financial year to </t>
  </si>
  <si>
    <t>date - 30 June 2005.</t>
  </si>
  <si>
    <t>Basic earnings/(loss) per share</t>
  </si>
  <si>
    <t>Net profit/(loss) attributable to shareholders   (RM'000)</t>
  </si>
  <si>
    <t>Weighted average number of ordinary shares   (‘000)</t>
  </si>
  <si>
    <t>Basic earnings/(loss) per share   (sen)</t>
  </si>
  <si>
    <t>Effect of Ringgit De-Pegging</t>
  </si>
  <si>
    <t xml:space="preserve">The Directors do not expect significant impact arising from the Ringgit de-peg, as Company sells forward its </t>
  </si>
  <si>
    <t xml:space="preserve">foreign currency receipts.  Additionally, prices for Crude Palm Oil, which is the Company's main raw material, </t>
  </si>
  <si>
    <t>are quoted internationally in US dollar.</t>
  </si>
  <si>
    <t xml:space="preserve">Authorisation for issue </t>
  </si>
  <si>
    <t>On 26 August 2005, the Board of Directors authorised this interim report for issue.</t>
  </si>
  <si>
    <t>Secretary</t>
  </si>
  <si>
    <t>On behalf of the Board,</t>
  </si>
  <si>
    <r>
      <t xml:space="preserve">Carotech Bhd </t>
    </r>
    <r>
      <rPr>
        <b/>
        <sz val="10"/>
        <rFont val="Arial"/>
        <family val="2"/>
      </rPr>
      <t>(Company no: 200964 W)</t>
    </r>
  </si>
  <si>
    <r>
      <t xml:space="preserve">At 1 July 2004 </t>
    </r>
    <r>
      <rPr>
        <sz val="12"/>
        <rFont val="Arial"/>
        <family val="2"/>
      </rPr>
      <t>(Nominal value of RM1.00 per share)</t>
    </r>
  </si>
  <si>
    <r>
      <t xml:space="preserve">At 30 June 2005 </t>
    </r>
    <r>
      <rPr>
        <sz val="12"/>
        <rFont val="Arial"/>
        <family val="2"/>
      </rPr>
      <t>(Nominal value of RM0.10 per share)</t>
    </r>
  </si>
</sst>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quot;$&quot;* #,##0_);_(&quot;$&quot;* \(#,##0\);_(&quot;$&quot;* &quot;-&quot;_);_(@_)"/>
    <numFmt numFmtId="165" formatCode="_(&quot;$&quot;* #,##0.00_);_(&quot;$&quot;* \(#,##0.00\);_(&quot;$&quot;* &quot;-&quot;??_);_(@_)"/>
    <numFmt numFmtId="166" formatCode="_(* #,##0.0_);_(* \(#,##0.0\);_(* &quot;-&quot;??_);_(@_)"/>
    <numFmt numFmtId="167" formatCode="_(* #,##0_);_(* \(#,##0\);_(* &quot;-&quot;??_);_(@_)"/>
    <numFmt numFmtId="168" formatCode="[$-409]mmm\-yy;@"/>
    <numFmt numFmtId="169" formatCode="&quot;RM&quot;#,##0"/>
    <numFmt numFmtId="170" formatCode="0\ &quot;years&quot;"/>
    <numFmt numFmtId="171" formatCode="&quot;RM&quot;#,##0.00"/>
    <numFmt numFmtId="172" formatCode="[$-409]d\-mmm\-yy;@"/>
    <numFmt numFmtId="173" formatCode="&quot;As at&quot;\ General"/>
    <numFmt numFmtId="174" formatCode="[$-409]dd\-mmm\-yy;@"/>
    <numFmt numFmtId="175" formatCode="[$-409]d\-mmm;@"/>
    <numFmt numFmtId="176" formatCode="0.0%"/>
    <numFmt numFmtId="177" formatCode="_(* #,##0.0%_);_(* \(#,##0.0%\);_(* &quot;-&quot;_);_(@_)"/>
    <numFmt numFmtId="178" formatCode="&quot;(R)&quot;\ #,##0"/>
    <numFmt numFmtId="179" formatCode="_(* #,##0.000_);_(* \(#,##0.000\);_(* &quot;-&quot;??_);_(@_)"/>
    <numFmt numFmtId="180" formatCode="_(* #,##0.0000_);_(* \(#,##0.0000\);_(* &quot;-&quot;??_);_(@_)"/>
    <numFmt numFmtId="181" formatCode="&quot;Yes&quot;;&quot;Yes&quot;;&quot;No&quot;"/>
    <numFmt numFmtId="182" formatCode="&quot;True&quot;;&quot;True&quot;;&quot;False&quot;"/>
    <numFmt numFmtId="183" formatCode="&quot;On&quot;;&quot;On&quot;;&quot;Off&quot;"/>
    <numFmt numFmtId="184" formatCode="[$€-2]\ #,##0.00_);[Red]\([$€-2]\ #,##0.00\)"/>
  </numFmts>
  <fonts count="22">
    <font>
      <sz val="10"/>
      <name val="Arial"/>
      <family val="0"/>
    </font>
    <font>
      <u val="single"/>
      <sz val="10"/>
      <color indexed="36"/>
      <name val="Arial"/>
      <family val="0"/>
    </font>
    <font>
      <u val="single"/>
      <sz val="10"/>
      <color indexed="12"/>
      <name val="Arial"/>
      <family val="0"/>
    </font>
    <font>
      <sz val="10"/>
      <name val="Trebuchet MS"/>
      <family val="1"/>
    </font>
    <font>
      <sz val="8"/>
      <name val="Arial"/>
      <family val="0"/>
    </font>
    <font>
      <sz val="11"/>
      <name val="Arial"/>
      <family val="2"/>
    </font>
    <font>
      <b/>
      <sz val="11"/>
      <name val="Arial"/>
      <family val="2"/>
    </font>
    <font>
      <b/>
      <u val="singleAccounting"/>
      <sz val="11"/>
      <name val="Arial"/>
      <family val="2"/>
    </font>
    <font>
      <b/>
      <u val="single"/>
      <sz val="11"/>
      <name val="Arial"/>
      <family val="2"/>
    </font>
    <font>
      <sz val="12"/>
      <name val="Arial"/>
      <family val="2"/>
    </font>
    <font>
      <b/>
      <sz val="10"/>
      <name val="Arial"/>
      <family val="2"/>
    </font>
    <font>
      <b/>
      <sz val="16"/>
      <name val="Arial"/>
      <family val="2"/>
    </font>
    <font>
      <b/>
      <u val="single"/>
      <sz val="12"/>
      <name val="Arial"/>
      <family val="2"/>
    </font>
    <font>
      <b/>
      <sz val="12"/>
      <name val="Arial"/>
      <family val="2"/>
    </font>
    <font>
      <b/>
      <sz val="12"/>
      <name val="Arial Narrow"/>
      <family val="2"/>
    </font>
    <font>
      <sz val="9"/>
      <name val="Arial"/>
      <family val="2"/>
    </font>
    <font>
      <u val="single"/>
      <sz val="12"/>
      <name val="Arial"/>
      <family val="2"/>
    </font>
    <font>
      <i/>
      <sz val="12"/>
      <name val="Arial"/>
      <family val="2"/>
    </font>
    <font>
      <b/>
      <i/>
      <sz val="12"/>
      <name val="Arial"/>
      <family val="2"/>
    </font>
    <font>
      <b/>
      <sz val="12"/>
      <name val="Times New Roman"/>
      <family val="1"/>
    </font>
    <font>
      <sz val="12"/>
      <name val="Times New Roman"/>
      <family val="1"/>
    </font>
    <font>
      <b/>
      <sz val="11"/>
      <name val="Times New Roman"/>
      <family val="1"/>
    </font>
  </fonts>
  <fills count="3">
    <fill>
      <patternFill/>
    </fill>
    <fill>
      <patternFill patternType="gray125"/>
    </fill>
    <fill>
      <patternFill patternType="solid">
        <fgColor indexed="42"/>
        <bgColor indexed="64"/>
      </patternFill>
    </fill>
  </fills>
  <borders count="55">
    <border>
      <left/>
      <right/>
      <top/>
      <bottom/>
      <diagonal/>
    </border>
    <border>
      <left>
        <color indexed="63"/>
      </left>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double"/>
    </border>
    <border>
      <left style="thin"/>
      <right style="medium"/>
      <top style="thin"/>
      <bottom style="double"/>
    </border>
    <border>
      <left style="thin"/>
      <right style="medium"/>
      <top style="double"/>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double"/>
    </border>
    <border>
      <left style="medium"/>
      <right style="medium"/>
      <top style="thin"/>
      <bottom style="double"/>
    </border>
    <border>
      <left>
        <color indexed="63"/>
      </left>
      <right style="medium"/>
      <top>
        <color indexed="63"/>
      </top>
      <bottom style="medium"/>
    </border>
    <border>
      <left>
        <color indexed="63"/>
      </left>
      <right style="medium"/>
      <top style="thin"/>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color indexed="63"/>
      </top>
      <bottom style="medium"/>
    </border>
    <border>
      <left style="thin"/>
      <right style="medium"/>
      <top style="medium"/>
      <bottom>
        <color indexed="63"/>
      </bottom>
    </border>
    <border>
      <left style="thin"/>
      <right style="medium"/>
      <top style="thin"/>
      <bottom style="thin"/>
    </border>
    <border>
      <left style="medium"/>
      <right style="thin"/>
      <top style="thin"/>
      <bottom style="thin"/>
    </border>
    <border>
      <left>
        <color indexed="63"/>
      </left>
      <right style="medium"/>
      <top>
        <color indexed="63"/>
      </top>
      <bottom style="thin"/>
    </border>
    <border>
      <left style="medium"/>
      <right style="thin"/>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medium"/>
      <top style="medium"/>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42" fontId="3" fillId="0" borderId="0" applyFont="0" applyFill="0" applyBorder="0" applyAlignment="0" applyProtection="0"/>
    <xf numFmtId="44" fontId="3" fillId="0" borderId="0" applyFont="0" applyFill="0" applyBorder="0" applyAlignment="0" applyProtection="0"/>
  </cellStyleXfs>
  <cellXfs count="368">
    <xf numFmtId="0" fontId="0" fillId="0" borderId="0" xfId="0" applyAlignment="1">
      <alignment/>
    </xf>
    <xf numFmtId="0" fontId="5" fillId="0" borderId="0" xfId="0" applyFont="1" applyFill="1" applyAlignment="1">
      <alignment/>
    </xf>
    <xf numFmtId="0" fontId="6" fillId="0" borderId="0" xfId="0" applyFont="1" applyFill="1" applyAlignment="1">
      <alignment horizontal="right"/>
    </xf>
    <xf numFmtId="0" fontId="5" fillId="0" borderId="0" xfId="0" applyFont="1" applyFill="1" applyAlignment="1">
      <alignment horizontal="right"/>
    </xf>
    <xf numFmtId="167" fontId="5" fillId="0" borderId="0" xfId="15" applyNumberFormat="1" applyFont="1" applyFill="1" applyAlignment="1">
      <alignment/>
    </xf>
    <xf numFmtId="167" fontId="5" fillId="0" borderId="0" xfId="0" applyNumberFormat="1" applyFont="1" applyFill="1" applyAlignment="1">
      <alignment/>
    </xf>
    <xf numFmtId="176" fontId="5" fillId="0" borderId="0" xfId="21" applyNumberFormat="1" applyFont="1" applyFill="1" applyAlignment="1">
      <alignment/>
    </xf>
    <xf numFmtId="9" fontId="5" fillId="0" borderId="0" xfId="21" applyFont="1" applyFill="1" applyAlignment="1">
      <alignment/>
    </xf>
    <xf numFmtId="0" fontId="8" fillId="0" borderId="0" xfId="0" applyFont="1" applyFill="1" applyAlignment="1">
      <alignment/>
    </xf>
    <xf numFmtId="0" fontId="5" fillId="0" borderId="0" xfId="0" applyNumberFormat="1" applyFont="1" applyFill="1" applyAlignment="1">
      <alignment horizontal="left"/>
    </xf>
    <xf numFmtId="0" fontId="5" fillId="0" borderId="0" xfId="0" applyFont="1" applyFill="1" applyAlignment="1">
      <alignment horizontal="left"/>
    </xf>
    <xf numFmtId="0" fontId="5" fillId="0" borderId="0" xfId="0" applyNumberFormat="1" applyFont="1" applyFill="1" applyAlignment="1">
      <alignment/>
    </xf>
    <xf numFmtId="0" fontId="8" fillId="0" borderId="0" xfId="0" applyFont="1" applyFill="1" applyAlignment="1">
      <alignment horizontal="right"/>
    </xf>
    <xf numFmtId="167" fontId="5" fillId="0" borderId="1" xfId="15" applyNumberFormat="1" applyFont="1" applyFill="1" applyBorder="1" applyAlignment="1">
      <alignment/>
    </xf>
    <xf numFmtId="179" fontId="5" fillId="0" borderId="0" xfId="15" applyNumberFormat="1" applyFont="1" applyFill="1" applyAlignment="1">
      <alignment/>
    </xf>
    <xf numFmtId="0" fontId="9" fillId="0" borderId="0" xfId="0" applyFont="1" applyAlignment="1">
      <alignment/>
    </xf>
    <xf numFmtId="0" fontId="14" fillId="0" borderId="2" xfId="0" applyFont="1" applyBorder="1" applyAlignment="1">
      <alignment horizontal="center" wrapText="1"/>
    </xf>
    <xf numFmtId="0" fontId="13" fillId="0" borderId="3" xfId="0" applyFont="1" applyBorder="1" applyAlignment="1">
      <alignment/>
    </xf>
    <xf numFmtId="0" fontId="13" fillId="0" borderId="0" xfId="0" applyFont="1" applyAlignment="1">
      <alignment/>
    </xf>
    <xf numFmtId="0" fontId="10" fillId="0" borderId="3" xfId="0" applyFont="1" applyBorder="1" applyAlignment="1">
      <alignment horizontal="center"/>
    </xf>
    <xf numFmtId="16" fontId="10" fillId="0" borderId="3" xfId="0" applyNumberFormat="1" applyFont="1" applyBorder="1" applyAlignment="1" quotePrefix="1">
      <alignment horizontal="center"/>
    </xf>
    <xf numFmtId="43" fontId="13" fillId="0" borderId="3" xfId="15" applyFont="1" applyBorder="1" applyAlignment="1" quotePrefix="1">
      <alignment horizontal="center"/>
    </xf>
    <xf numFmtId="43" fontId="13" fillId="0" borderId="3" xfId="15" applyFont="1" applyBorder="1" applyAlignment="1" quotePrefix="1">
      <alignment horizontal="right"/>
    </xf>
    <xf numFmtId="43" fontId="13" fillId="0" borderId="4" xfId="15" applyFont="1" applyBorder="1" applyAlignment="1" quotePrefix="1">
      <alignment horizontal="right"/>
    </xf>
    <xf numFmtId="43" fontId="13" fillId="0" borderId="5" xfId="15" applyFont="1" applyBorder="1" applyAlignment="1" quotePrefix="1">
      <alignment horizontal="right"/>
    </xf>
    <xf numFmtId="43" fontId="13" fillId="0" borderId="6" xfId="15" applyFont="1" applyBorder="1" applyAlignment="1" quotePrefix="1">
      <alignment horizontal="right"/>
    </xf>
    <xf numFmtId="43" fontId="13" fillId="0" borderId="7" xfId="15" applyFont="1" applyBorder="1" applyAlignment="1" quotePrefix="1">
      <alignment horizontal="right"/>
    </xf>
    <xf numFmtId="43" fontId="13" fillId="0" borderId="8" xfId="15" applyFont="1" applyBorder="1" applyAlignment="1">
      <alignment horizontal="center"/>
    </xf>
    <xf numFmtId="43" fontId="13" fillId="0" borderId="8" xfId="15" applyFont="1" applyBorder="1" applyAlignment="1">
      <alignment horizontal="right"/>
    </xf>
    <xf numFmtId="43" fontId="13" fillId="0" borderId="9" xfId="15" applyFont="1" applyBorder="1" applyAlignment="1">
      <alignment horizontal="right"/>
    </xf>
    <xf numFmtId="43" fontId="13" fillId="0" borderId="10" xfId="15" applyFont="1" applyBorder="1" applyAlignment="1">
      <alignment horizontal="right"/>
    </xf>
    <xf numFmtId="43" fontId="13" fillId="0" borderId="11" xfId="15" applyFont="1" applyBorder="1" applyAlignment="1">
      <alignment horizontal="right"/>
    </xf>
    <xf numFmtId="0" fontId="9" fillId="0" borderId="3" xfId="0" applyFont="1" applyBorder="1" applyAlignment="1">
      <alignment/>
    </xf>
    <xf numFmtId="167" fontId="9" fillId="0" borderId="3" xfId="15" applyNumberFormat="1" applyFont="1" applyBorder="1" applyAlignment="1">
      <alignment horizontal="right"/>
    </xf>
    <xf numFmtId="167" fontId="9" fillId="0" borderId="4" xfId="15" applyNumberFormat="1" applyFont="1" applyBorder="1" applyAlignment="1">
      <alignment horizontal="center"/>
    </xf>
    <xf numFmtId="167" fontId="9" fillId="0" borderId="12" xfId="15" applyNumberFormat="1" applyFont="1" applyBorder="1" applyAlignment="1">
      <alignment horizontal="right"/>
    </xf>
    <xf numFmtId="167" fontId="9" fillId="0" borderId="13" xfId="15" applyNumberFormat="1" applyFont="1" applyBorder="1" applyAlignment="1">
      <alignment horizontal="right"/>
    </xf>
    <xf numFmtId="167" fontId="9" fillId="0" borderId="14" xfId="15" applyNumberFormat="1" applyFont="1" applyBorder="1" applyAlignment="1">
      <alignment horizontal="right"/>
    </xf>
    <xf numFmtId="167" fontId="9" fillId="0" borderId="15" xfId="15" applyNumberFormat="1" applyFont="1" applyBorder="1" applyAlignment="1">
      <alignment horizontal="center"/>
    </xf>
    <xf numFmtId="167" fontId="13" fillId="0" borderId="3" xfId="15" applyNumberFormat="1" applyFont="1" applyBorder="1" applyAlignment="1">
      <alignment horizontal="right"/>
    </xf>
    <xf numFmtId="167" fontId="13" fillId="0" borderId="4" xfId="15" applyNumberFormat="1" applyFont="1" applyBorder="1" applyAlignment="1">
      <alignment horizontal="center"/>
    </xf>
    <xf numFmtId="167" fontId="13" fillId="0" borderId="16" xfId="15" applyNumberFormat="1" applyFont="1" applyBorder="1" applyAlignment="1">
      <alignment horizontal="right"/>
    </xf>
    <xf numFmtId="167" fontId="13" fillId="0" borderId="17" xfId="15" applyNumberFormat="1" applyFont="1" applyBorder="1" applyAlignment="1">
      <alignment horizontal="center"/>
    </xf>
    <xf numFmtId="167" fontId="9" fillId="0" borderId="6" xfId="15" applyNumberFormat="1" applyFont="1" applyBorder="1" applyAlignment="1">
      <alignment horizontal="right"/>
    </xf>
    <xf numFmtId="167" fontId="9" fillId="0" borderId="18" xfId="15" applyNumberFormat="1" applyFont="1" applyBorder="1" applyAlignment="1">
      <alignment horizontal="right"/>
    </xf>
    <xf numFmtId="167" fontId="9" fillId="0" borderId="4" xfId="15" applyNumberFormat="1" applyFont="1" applyBorder="1" applyAlignment="1">
      <alignment horizontal="right"/>
    </xf>
    <xf numFmtId="0" fontId="9" fillId="0" borderId="3" xfId="0" applyFont="1" applyBorder="1" applyAlignment="1" quotePrefix="1">
      <alignment/>
    </xf>
    <xf numFmtId="43" fontId="9" fillId="0" borderId="3" xfId="15" applyFont="1" applyBorder="1" applyAlignment="1">
      <alignment horizontal="right"/>
    </xf>
    <xf numFmtId="43" fontId="9" fillId="0" borderId="3" xfId="15" applyNumberFormat="1" applyFont="1" applyFill="1" applyBorder="1" applyAlignment="1">
      <alignment horizontal="right"/>
    </xf>
    <xf numFmtId="0" fontId="9" fillId="0" borderId="4" xfId="15" applyNumberFormat="1" applyFont="1" applyFill="1" applyBorder="1" applyAlignment="1">
      <alignment horizontal="center"/>
    </xf>
    <xf numFmtId="167" fontId="9" fillId="0" borderId="3" xfId="15" applyNumberFormat="1" applyFont="1" applyFill="1" applyBorder="1" applyAlignment="1">
      <alignment horizontal="right"/>
    </xf>
    <xf numFmtId="167" fontId="9" fillId="0" borderId="4" xfId="15" applyNumberFormat="1" applyFont="1" applyFill="1" applyBorder="1" applyAlignment="1">
      <alignment horizontal="center"/>
    </xf>
    <xf numFmtId="0" fontId="9" fillId="0" borderId="8" xfId="0" applyFont="1" applyBorder="1" applyAlignment="1" quotePrefix="1">
      <alignment/>
    </xf>
    <xf numFmtId="167" fontId="9" fillId="2" borderId="8" xfId="15" applyNumberFormat="1" applyFont="1" applyFill="1" applyBorder="1" applyAlignment="1">
      <alignment horizontal="right"/>
    </xf>
    <xf numFmtId="167" fontId="9" fillId="0" borderId="8" xfId="15" applyNumberFormat="1" applyFont="1" applyFill="1" applyBorder="1" applyAlignment="1">
      <alignment horizontal="center"/>
    </xf>
    <xf numFmtId="167" fontId="9" fillId="0" borderId="9" xfId="15" applyNumberFormat="1" applyFont="1" applyFill="1" applyBorder="1" applyAlignment="1">
      <alignment horizontal="center"/>
    </xf>
    <xf numFmtId="0" fontId="9" fillId="0" borderId="0" xfId="0" applyFont="1" applyAlignment="1">
      <alignment vertical="center"/>
    </xf>
    <xf numFmtId="167" fontId="9" fillId="0" borderId="0" xfId="15" applyNumberFormat="1" applyFont="1" applyAlignment="1">
      <alignment/>
    </xf>
    <xf numFmtId="0" fontId="9" fillId="0" borderId="0" xfId="0" applyFont="1" applyFill="1" applyAlignment="1">
      <alignment/>
    </xf>
    <xf numFmtId="43" fontId="13" fillId="0" borderId="19" xfId="15" applyFont="1" applyFill="1" applyBorder="1" applyAlignment="1">
      <alignment horizontal="right"/>
    </xf>
    <xf numFmtId="0" fontId="9" fillId="0" borderId="3" xfId="0" applyFont="1" applyBorder="1" applyAlignment="1">
      <alignment horizontal="center"/>
    </xf>
    <xf numFmtId="43" fontId="13" fillId="0" borderId="20" xfId="15" applyFont="1" applyFill="1" applyBorder="1" applyAlignment="1">
      <alignment horizontal="right"/>
    </xf>
    <xf numFmtId="43" fontId="13" fillId="0" borderId="20" xfId="15" applyFont="1" applyFill="1" applyBorder="1" applyAlignment="1" quotePrefix="1">
      <alignment horizontal="center"/>
    </xf>
    <xf numFmtId="0" fontId="9" fillId="0" borderId="8" xfId="0" applyFont="1" applyBorder="1" applyAlignment="1">
      <alignment horizontal="center"/>
    </xf>
    <xf numFmtId="43" fontId="13" fillId="0" borderId="21" xfId="15" applyFont="1" applyBorder="1" applyAlignment="1">
      <alignment horizontal="right"/>
    </xf>
    <xf numFmtId="43" fontId="9" fillId="0" borderId="20" xfId="15" applyFont="1" applyBorder="1" applyAlignment="1">
      <alignment horizontal="right"/>
    </xf>
    <xf numFmtId="3" fontId="9" fillId="0" borderId="20" xfId="15" applyNumberFormat="1" applyFont="1" applyBorder="1" applyAlignment="1">
      <alignment horizontal="right"/>
    </xf>
    <xf numFmtId="167" fontId="9" fillId="0" borderId="3" xfId="15" applyNumberFormat="1" applyFont="1" applyFill="1" applyBorder="1" applyAlignment="1">
      <alignment horizontal="left" wrapText="1" indent="5"/>
    </xf>
    <xf numFmtId="167" fontId="9" fillId="0" borderId="22" xfId="15" applyNumberFormat="1" applyFont="1" applyFill="1" applyBorder="1" applyAlignment="1">
      <alignment horizontal="left" wrapText="1" indent="5"/>
    </xf>
    <xf numFmtId="3" fontId="9" fillId="0" borderId="23" xfId="15" applyNumberFormat="1" applyFont="1" applyBorder="1" applyAlignment="1">
      <alignment horizontal="right"/>
    </xf>
    <xf numFmtId="3" fontId="13" fillId="0" borderId="24" xfId="15" applyNumberFormat="1" applyFont="1" applyBorder="1" applyAlignment="1">
      <alignment horizontal="right"/>
    </xf>
    <xf numFmtId="167" fontId="9" fillId="0" borderId="22" xfId="15" applyNumberFormat="1" applyFont="1" applyFill="1" applyBorder="1" applyAlignment="1">
      <alignment horizontal="center" wrapText="1"/>
    </xf>
    <xf numFmtId="3" fontId="13" fillId="0" borderId="20" xfId="15" applyNumberFormat="1" applyFont="1" applyBorder="1" applyAlignment="1">
      <alignment horizontal="right"/>
    </xf>
    <xf numFmtId="3" fontId="13" fillId="0" borderId="25" xfId="15" applyNumberFormat="1" applyFont="1" applyBorder="1" applyAlignment="1">
      <alignment horizontal="right"/>
    </xf>
    <xf numFmtId="0" fontId="13" fillId="0" borderId="0" xfId="0" applyFont="1" applyBorder="1" applyAlignment="1">
      <alignment/>
    </xf>
    <xf numFmtId="3" fontId="13" fillId="0" borderId="26" xfId="15" applyNumberFormat="1" applyFont="1" applyBorder="1" applyAlignment="1">
      <alignment horizontal="right"/>
    </xf>
    <xf numFmtId="0" fontId="13" fillId="0" borderId="8" xfId="0" applyFont="1" applyBorder="1" applyAlignment="1">
      <alignment/>
    </xf>
    <xf numFmtId="166" fontId="13" fillId="0" borderId="21" xfId="15" applyNumberFormat="1" applyFont="1" applyBorder="1" applyAlignment="1">
      <alignment horizontal="right"/>
    </xf>
    <xf numFmtId="167" fontId="9" fillId="0" borderId="0" xfId="15" applyNumberFormat="1" applyFont="1" applyFill="1" applyAlignment="1">
      <alignment/>
    </xf>
    <xf numFmtId="0" fontId="11" fillId="0" borderId="0" xfId="0" applyFont="1" applyFill="1" applyAlignment="1">
      <alignment/>
    </xf>
    <xf numFmtId="0" fontId="13" fillId="0" borderId="0" xfId="0" applyFont="1" applyAlignment="1">
      <alignment/>
    </xf>
    <xf numFmtId="0" fontId="13" fillId="0" borderId="0" xfId="0" applyFont="1" applyFill="1" applyAlignment="1">
      <alignment/>
    </xf>
    <xf numFmtId="0" fontId="13" fillId="0" borderId="0" xfId="0" applyFont="1" applyFill="1" applyAlignment="1">
      <alignment horizontal="center"/>
    </xf>
    <xf numFmtId="0" fontId="9" fillId="0" borderId="8" xfId="0" applyFont="1" applyBorder="1" applyAlignment="1">
      <alignment horizontal="center"/>
    </xf>
    <xf numFmtId="43" fontId="13" fillId="0" borderId="3" xfId="15" applyFont="1" applyFill="1" applyBorder="1" applyAlignment="1">
      <alignment horizontal="right"/>
    </xf>
    <xf numFmtId="0" fontId="9" fillId="0" borderId="22" xfId="0" applyFont="1" applyBorder="1" applyAlignment="1">
      <alignment horizontal="center"/>
    </xf>
    <xf numFmtId="43" fontId="13" fillId="0" borderId="20" xfId="15" applyFont="1" applyBorder="1" applyAlignment="1" quotePrefix="1">
      <alignment horizontal="right"/>
    </xf>
    <xf numFmtId="0" fontId="13" fillId="0" borderId="27" xfId="0" applyFont="1" applyBorder="1" applyAlignment="1">
      <alignment horizontal="center"/>
    </xf>
    <xf numFmtId="167" fontId="9" fillId="0" borderId="19" xfId="15" applyNumberFormat="1" applyFont="1" applyBorder="1" applyAlignment="1">
      <alignment/>
    </xf>
    <xf numFmtId="167" fontId="9" fillId="0" borderId="20" xfId="15" applyNumberFormat="1" applyFont="1" applyBorder="1" applyAlignment="1">
      <alignment/>
    </xf>
    <xf numFmtId="167" fontId="9" fillId="0" borderId="23" xfId="15" applyNumberFormat="1" applyFont="1" applyBorder="1" applyAlignment="1">
      <alignment/>
    </xf>
    <xf numFmtId="167" fontId="9" fillId="0" borderId="26" xfId="15" applyNumberFormat="1" applyFont="1" applyBorder="1" applyAlignment="1">
      <alignment/>
    </xf>
    <xf numFmtId="167" fontId="9" fillId="0" borderId="28" xfId="15" applyNumberFormat="1" applyFont="1" applyFill="1" applyBorder="1" applyAlignment="1">
      <alignment horizontal="center"/>
    </xf>
    <xf numFmtId="0" fontId="13" fillId="0" borderId="0" xfId="0" applyFont="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167" fontId="9" fillId="0" borderId="21" xfId="15" applyNumberFormat="1" applyFont="1" applyBorder="1" applyAlignment="1">
      <alignment/>
    </xf>
    <xf numFmtId="0" fontId="13" fillId="0" borderId="0" xfId="0" applyFont="1" applyBorder="1" applyAlignment="1">
      <alignment horizontal="center"/>
    </xf>
    <xf numFmtId="167" fontId="9" fillId="0" borderId="0" xfId="15" applyNumberFormat="1" applyFont="1" applyBorder="1" applyAlignment="1">
      <alignment/>
    </xf>
    <xf numFmtId="167" fontId="9" fillId="0" borderId="0" xfId="15" applyNumberFormat="1" applyFont="1" applyBorder="1" applyAlignment="1">
      <alignment horizontal="center"/>
    </xf>
    <xf numFmtId="0" fontId="9" fillId="0" borderId="0" xfId="0" applyFont="1" applyBorder="1" applyAlignment="1">
      <alignment/>
    </xf>
    <xf numFmtId="0" fontId="9" fillId="0" borderId="0" xfId="0" applyFont="1" applyBorder="1" applyAlignment="1">
      <alignment horizontal="center"/>
    </xf>
    <xf numFmtId="43" fontId="13" fillId="0" borderId="29" xfId="15" applyFont="1" applyBorder="1" applyAlignment="1">
      <alignment horizontal="right"/>
    </xf>
    <xf numFmtId="167" fontId="9" fillId="0" borderId="1" xfId="15" applyNumberFormat="1" applyFont="1" applyBorder="1" applyAlignment="1">
      <alignment/>
    </xf>
    <xf numFmtId="0" fontId="15" fillId="0" borderId="0" xfId="0" applyFont="1" applyAlignment="1">
      <alignment vertical="center" wrapText="1"/>
    </xf>
    <xf numFmtId="43" fontId="13" fillId="0" borderId="3" xfId="15" applyFont="1" applyBorder="1" applyAlignment="1">
      <alignment horizontal="right"/>
    </xf>
    <xf numFmtId="43" fontId="13" fillId="0" borderId="4" xfId="15" applyFont="1" applyBorder="1" applyAlignment="1">
      <alignment horizontal="right"/>
    </xf>
    <xf numFmtId="167" fontId="9" fillId="0" borderId="30" xfId="15" applyNumberFormat="1" applyFont="1" applyFill="1" applyBorder="1" applyAlignment="1">
      <alignment horizontal="center"/>
    </xf>
    <xf numFmtId="43" fontId="13" fillId="0" borderId="20" xfId="15" applyFont="1" applyBorder="1" applyAlignment="1">
      <alignment horizontal="right"/>
    </xf>
    <xf numFmtId="43" fontId="13" fillId="0" borderId="19" xfId="15" applyFont="1" applyBorder="1" applyAlignment="1">
      <alignment horizontal="right"/>
    </xf>
    <xf numFmtId="43" fontId="13" fillId="0" borderId="8" xfId="15" applyFont="1" applyBorder="1" applyAlignment="1" quotePrefix="1">
      <alignment horizontal="right"/>
    </xf>
    <xf numFmtId="167" fontId="13" fillId="0" borderId="4" xfId="15" applyNumberFormat="1" applyFont="1" applyBorder="1" applyAlignment="1">
      <alignment horizontal="right"/>
    </xf>
    <xf numFmtId="167" fontId="13" fillId="0" borderId="20" xfId="15" applyNumberFormat="1" applyFont="1" applyBorder="1" applyAlignment="1">
      <alignment horizontal="right"/>
    </xf>
    <xf numFmtId="167" fontId="9" fillId="0" borderId="20" xfId="15" applyNumberFormat="1" applyFont="1" applyBorder="1" applyAlignment="1">
      <alignment horizontal="right"/>
    </xf>
    <xf numFmtId="0" fontId="9" fillId="0" borderId="0" xfId="0" applyFont="1" applyBorder="1" applyAlignment="1">
      <alignment wrapText="1"/>
    </xf>
    <xf numFmtId="167" fontId="9" fillId="0" borderId="5" xfId="15" applyNumberFormat="1" applyFont="1" applyBorder="1" applyAlignment="1">
      <alignment horizontal="right"/>
    </xf>
    <xf numFmtId="0" fontId="9" fillId="0" borderId="0" xfId="0" applyFont="1" applyBorder="1" applyAlignment="1">
      <alignment horizontal="left" indent="1"/>
    </xf>
    <xf numFmtId="167" fontId="13" fillId="0" borderId="17" xfId="15" applyNumberFormat="1" applyFont="1" applyBorder="1" applyAlignment="1">
      <alignment horizontal="right"/>
    </xf>
    <xf numFmtId="167" fontId="13" fillId="0" borderId="26" xfId="15" applyNumberFormat="1" applyFont="1" applyBorder="1" applyAlignment="1">
      <alignment horizontal="right"/>
    </xf>
    <xf numFmtId="0" fontId="13" fillId="0" borderId="8" xfId="0" applyFont="1" applyBorder="1" applyAlignment="1">
      <alignment horizontal="left"/>
    </xf>
    <xf numFmtId="0" fontId="13" fillId="0" borderId="31" xfId="0" applyFont="1" applyBorder="1" applyAlignment="1">
      <alignment horizontal="left"/>
    </xf>
    <xf numFmtId="167" fontId="13" fillId="0" borderId="8" xfId="15" applyNumberFormat="1" applyFont="1" applyBorder="1" applyAlignment="1">
      <alignment horizontal="right"/>
    </xf>
    <xf numFmtId="167" fontId="9" fillId="0" borderId="9" xfId="15" applyNumberFormat="1" applyFont="1" applyBorder="1" applyAlignment="1">
      <alignment horizontal="right"/>
    </xf>
    <xf numFmtId="167" fontId="13" fillId="0" borderId="9" xfId="15" applyNumberFormat="1" applyFont="1" applyBorder="1" applyAlignment="1">
      <alignment horizontal="right"/>
    </xf>
    <xf numFmtId="167" fontId="9" fillId="0" borderId="21" xfId="15" applyNumberFormat="1" applyFont="1" applyBorder="1" applyAlignment="1">
      <alignment horizontal="right"/>
    </xf>
    <xf numFmtId="167" fontId="13" fillId="0" borderId="21" xfId="15" applyNumberFormat="1" applyFont="1" applyBorder="1" applyAlignment="1">
      <alignment horizontal="right"/>
    </xf>
    <xf numFmtId="0" fontId="9" fillId="0" borderId="0" xfId="0" applyFont="1" applyFill="1" applyAlignment="1">
      <alignment horizontal="left"/>
    </xf>
    <xf numFmtId="0" fontId="13" fillId="0" borderId="0" xfId="0" applyNumberFormat="1" applyFont="1" applyFill="1" applyAlignment="1">
      <alignment horizontal="left"/>
    </xf>
    <xf numFmtId="167" fontId="13" fillId="0" borderId="0" xfId="15" applyNumberFormat="1" applyFont="1" applyFill="1" applyAlignment="1" quotePrefix="1">
      <alignment horizontal="center"/>
    </xf>
    <xf numFmtId="0" fontId="13" fillId="0" borderId="0" xfId="0" applyFont="1" applyFill="1" applyAlignment="1">
      <alignment horizontal="left"/>
    </xf>
    <xf numFmtId="0" fontId="13" fillId="0" borderId="0" xfId="0" applyNumberFormat="1" applyFont="1" applyFill="1" applyAlignment="1">
      <alignment horizontal="center"/>
    </xf>
    <xf numFmtId="0" fontId="9" fillId="0" borderId="0" xfId="0" applyFont="1" applyFill="1" applyAlignment="1">
      <alignment/>
    </xf>
    <xf numFmtId="167" fontId="9" fillId="0" borderId="22" xfId="15" applyNumberFormat="1" applyFont="1" applyFill="1" applyBorder="1" applyAlignment="1">
      <alignment horizontal="left" wrapText="1" indent="5"/>
    </xf>
    <xf numFmtId="0" fontId="9" fillId="0" borderId="0" xfId="0" applyFont="1" applyFill="1" applyAlignment="1">
      <alignment wrapText="1"/>
    </xf>
    <xf numFmtId="167" fontId="13" fillId="0" borderId="0" xfId="0" applyNumberFormat="1" applyFont="1" applyFill="1" applyAlignment="1">
      <alignment horizontal="center"/>
    </xf>
    <xf numFmtId="0" fontId="9" fillId="0" borderId="0" xfId="0" applyNumberFormat="1" applyFont="1" applyFill="1" applyAlignment="1">
      <alignment/>
    </xf>
    <xf numFmtId="0" fontId="13" fillId="0" borderId="0" xfId="0" applyNumberFormat="1" applyFont="1" applyFill="1" applyBorder="1" applyAlignment="1">
      <alignment horizontal="center" vertical="top" wrapText="1"/>
    </xf>
    <xf numFmtId="43" fontId="13" fillId="0" borderId="3" xfId="15" applyFont="1" applyFill="1" applyBorder="1" applyAlignment="1" quotePrefix="1">
      <alignment horizontal="right" vertical="top" wrapText="1"/>
    </xf>
    <xf numFmtId="43" fontId="13" fillId="0" borderId="32" xfId="15" applyFont="1" applyFill="1" applyBorder="1" applyAlignment="1" quotePrefix="1">
      <alignment horizontal="right" vertical="top" wrapText="1"/>
    </xf>
    <xf numFmtId="43" fontId="13" fillId="0" borderId="8" xfId="15" applyFont="1" applyFill="1" applyBorder="1" applyAlignment="1">
      <alignment horizontal="right" vertical="top" wrapText="1"/>
    </xf>
    <xf numFmtId="43" fontId="13" fillId="0" borderId="9" xfId="15" applyFont="1" applyFill="1" applyBorder="1" applyAlignment="1">
      <alignment horizontal="right" vertical="top" wrapText="1"/>
    </xf>
    <xf numFmtId="0" fontId="9" fillId="0" borderId="0" xfId="0" applyFont="1" applyFill="1" applyAlignment="1">
      <alignment horizontal="right"/>
    </xf>
    <xf numFmtId="0" fontId="9" fillId="0" borderId="3" xfId="0" applyFont="1" applyFill="1" applyBorder="1" applyAlignment="1">
      <alignment horizontal="center"/>
    </xf>
    <xf numFmtId="43" fontId="13" fillId="0" borderId="3" xfId="15" applyFont="1" applyFill="1" applyBorder="1" applyAlignment="1">
      <alignment horizontal="right" vertical="top" wrapText="1"/>
    </xf>
    <xf numFmtId="43" fontId="13" fillId="0" borderId="4" xfId="15" applyFont="1" applyFill="1" applyBorder="1" applyAlignment="1">
      <alignment horizontal="right" vertical="top" wrapText="1"/>
    </xf>
    <xf numFmtId="0" fontId="9" fillId="0" borderId="3" xfId="0" applyFont="1" applyFill="1" applyBorder="1" applyAlignment="1">
      <alignment horizontal="left"/>
    </xf>
    <xf numFmtId="0" fontId="13" fillId="0" borderId="0" xfId="0" applyNumberFormat="1" applyFont="1" applyFill="1" applyBorder="1" applyAlignment="1">
      <alignment horizontal="center"/>
    </xf>
    <xf numFmtId="0" fontId="9" fillId="0" borderId="3" xfId="0" applyFont="1" applyFill="1" applyBorder="1" applyAlignment="1">
      <alignment horizontal="left" vertical="top" wrapText="1" indent="1"/>
    </xf>
    <xf numFmtId="167" fontId="9" fillId="0" borderId="3" xfId="15" applyNumberFormat="1" applyFont="1" applyFill="1" applyBorder="1" applyAlignment="1">
      <alignment vertical="top" wrapText="1"/>
    </xf>
    <xf numFmtId="0" fontId="9" fillId="0" borderId="4" xfId="0" applyFont="1" applyFill="1" applyBorder="1" applyAlignment="1">
      <alignment horizontal="center" vertical="top" wrapText="1"/>
    </xf>
    <xf numFmtId="167" fontId="9" fillId="0" borderId="0" xfId="15" applyNumberFormat="1" applyFont="1" applyFill="1" applyAlignment="1">
      <alignment horizontal="left"/>
    </xf>
    <xf numFmtId="167" fontId="9" fillId="0" borderId="0" xfId="0" applyNumberFormat="1" applyFont="1" applyFill="1" applyAlignment="1">
      <alignment horizontal="left"/>
    </xf>
    <xf numFmtId="167" fontId="9" fillId="0" borderId="30" xfId="15" applyNumberFormat="1" applyFont="1" applyFill="1" applyBorder="1" applyAlignment="1">
      <alignment vertical="top" wrapText="1"/>
    </xf>
    <xf numFmtId="0" fontId="9" fillId="0" borderId="33" xfId="0" applyFont="1" applyFill="1" applyBorder="1" applyAlignment="1">
      <alignment horizontal="center" vertical="top" wrapText="1"/>
    </xf>
    <xf numFmtId="0" fontId="9" fillId="0" borderId="3" xfId="0" applyFont="1" applyFill="1" applyBorder="1" applyAlignment="1">
      <alignment horizontal="left" vertical="top" wrapText="1"/>
    </xf>
    <xf numFmtId="167" fontId="9" fillId="0" borderId="34" xfId="15" applyNumberFormat="1" applyFont="1" applyFill="1" applyBorder="1" applyAlignment="1">
      <alignment vertical="top" wrapText="1"/>
    </xf>
    <xf numFmtId="167" fontId="9" fillId="0" borderId="13" xfId="15" applyNumberFormat="1" applyFont="1" applyFill="1" applyBorder="1" applyAlignment="1">
      <alignment vertical="top" wrapText="1"/>
    </xf>
    <xf numFmtId="0" fontId="9" fillId="0" borderId="15" xfId="0" applyFont="1" applyFill="1" applyBorder="1" applyAlignment="1">
      <alignment horizontal="center" vertical="top" wrapText="1"/>
    </xf>
    <xf numFmtId="0" fontId="9" fillId="0" borderId="8" xfId="0" applyFont="1" applyFill="1" applyBorder="1" applyAlignment="1">
      <alignment horizontal="left" vertical="top" wrapText="1" indent="1"/>
    </xf>
    <xf numFmtId="167" fontId="9" fillId="0" borderId="8" xfId="15" applyNumberFormat="1" applyFont="1" applyFill="1" applyBorder="1" applyAlignment="1">
      <alignment vertical="top" wrapText="1"/>
    </xf>
    <xf numFmtId="0" fontId="9" fillId="0" borderId="9" xfId="0" applyFont="1" applyFill="1" applyBorder="1" applyAlignment="1">
      <alignment horizontal="center" vertical="top" wrapText="1"/>
    </xf>
    <xf numFmtId="167" fontId="9" fillId="0" borderId="0" xfId="15" applyNumberFormat="1" applyFont="1" applyFill="1" applyBorder="1" applyAlignment="1">
      <alignment vertical="top" wrapText="1"/>
    </xf>
    <xf numFmtId="167" fontId="9" fillId="0" borderId="0" xfId="0" applyNumberFormat="1" applyFont="1" applyFill="1" applyAlignment="1">
      <alignment/>
    </xf>
    <xf numFmtId="0" fontId="9" fillId="0" borderId="0" xfId="0" applyFont="1" applyFill="1" applyBorder="1" applyAlignment="1">
      <alignment horizontal="left"/>
    </xf>
    <xf numFmtId="17" fontId="9" fillId="0" borderId="0" xfId="0" applyNumberFormat="1" applyFont="1" applyFill="1" applyBorder="1" applyAlignment="1">
      <alignment horizontal="right"/>
    </xf>
    <xf numFmtId="17" fontId="9" fillId="0" borderId="0" xfId="0" applyNumberFormat="1" applyFont="1" applyFill="1" applyAlignment="1">
      <alignment horizontal="right"/>
    </xf>
    <xf numFmtId="41" fontId="9" fillId="0" borderId="3" xfId="15" applyNumberFormat="1" applyFont="1" applyFill="1" applyBorder="1" applyAlignment="1">
      <alignment horizontal="right" vertical="top" wrapText="1"/>
    </xf>
    <xf numFmtId="41" fontId="9" fillId="0" borderId="4" xfId="15" applyNumberFormat="1" applyFont="1" applyFill="1" applyBorder="1" applyAlignment="1">
      <alignment horizontal="center" vertical="top" wrapText="1"/>
    </xf>
    <xf numFmtId="41" fontId="9" fillId="0" borderId="3" xfId="15" applyNumberFormat="1" applyFont="1" applyFill="1" applyBorder="1" applyAlignment="1">
      <alignment vertical="top" wrapText="1"/>
    </xf>
    <xf numFmtId="0" fontId="9" fillId="0" borderId="8" xfId="0" applyFont="1" applyFill="1" applyBorder="1" applyAlignment="1">
      <alignment horizontal="left" vertical="top" wrapText="1"/>
    </xf>
    <xf numFmtId="41" fontId="9" fillId="0" borderId="8" xfId="15" applyNumberFormat="1" applyFont="1" applyFill="1" applyBorder="1" applyAlignment="1">
      <alignment vertical="top" wrapText="1"/>
    </xf>
    <xf numFmtId="41" fontId="9" fillId="0" borderId="9" xfId="15" applyNumberFormat="1" applyFont="1" applyFill="1" applyBorder="1" applyAlignment="1">
      <alignment horizontal="center" vertical="top" wrapText="1"/>
    </xf>
    <xf numFmtId="0" fontId="16" fillId="0" borderId="0" xfId="0" applyFont="1" applyFill="1" applyAlignment="1">
      <alignment/>
    </xf>
    <xf numFmtId="167" fontId="9" fillId="0" borderId="1" xfId="0" applyNumberFormat="1" applyFont="1" applyFill="1" applyBorder="1" applyAlignment="1">
      <alignment/>
    </xf>
    <xf numFmtId="0" fontId="9" fillId="0" borderId="0" xfId="0" applyFont="1" applyFill="1" applyBorder="1" applyAlignment="1">
      <alignment vertical="top" wrapText="1"/>
    </xf>
    <xf numFmtId="174" fontId="13" fillId="0" borderId="19" xfId="0" applyNumberFormat="1" applyFont="1" applyFill="1" applyBorder="1" applyAlignment="1">
      <alignment horizontal="right" vertical="top" wrapText="1"/>
    </xf>
    <xf numFmtId="174" fontId="13" fillId="0" borderId="32" xfId="0" applyNumberFormat="1" applyFont="1" applyFill="1" applyBorder="1" applyAlignment="1">
      <alignment horizontal="right" vertical="top" wrapText="1"/>
    </xf>
    <xf numFmtId="0" fontId="9" fillId="0" borderId="0" xfId="0" applyFont="1" applyFill="1" applyBorder="1" applyAlignment="1">
      <alignment/>
    </xf>
    <xf numFmtId="0" fontId="13" fillId="0" borderId="21" xfId="0" applyFont="1" applyFill="1" applyBorder="1" applyAlignment="1">
      <alignment horizontal="right" vertical="top" wrapText="1"/>
    </xf>
    <xf numFmtId="0" fontId="13" fillId="0" borderId="9" xfId="0" applyFont="1" applyFill="1" applyBorder="1" applyAlignment="1">
      <alignment horizontal="right" vertical="top" wrapText="1"/>
    </xf>
    <xf numFmtId="0" fontId="9" fillId="0" borderId="2" xfId="0" applyFont="1" applyFill="1" applyBorder="1" applyAlignment="1">
      <alignment vertical="top" wrapText="1"/>
    </xf>
    <xf numFmtId="167" fontId="9" fillId="0" borderId="19" xfId="15" applyNumberFormat="1" applyFont="1" applyFill="1" applyBorder="1" applyAlignment="1">
      <alignment horizontal="right" vertical="top" wrapText="1"/>
    </xf>
    <xf numFmtId="167" fontId="9" fillId="0" borderId="32" xfId="15" applyNumberFormat="1" applyFont="1" applyFill="1" applyBorder="1" applyAlignment="1">
      <alignment horizontal="right" vertical="top" wrapText="1"/>
    </xf>
    <xf numFmtId="167" fontId="9" fillId="0" borderId="13" xfId="15" applyNumberFormat="1" applyFont="1" applyFill="1" applyBorder="1" applyAlignment="1">
      <alignment horizontal="left" wrapText="1" indent="5"/>
    </xf>
    <xf numFmtId="167" fontId="9" fillId="0" borderId="35" xfId="15" applyNumberFormat="1" applyFont="1" applyFill="1" applyBorder="1" applyAlignment="1">
      <alignment horizontal="left" wrapText="1" indent="5"/>
    </xf>
    <xf numFmtId="167" fontId="9" fillId="0" borderId="3" xfId="15" applyNumberFormat="1" applyFont="1" applyFill="1" applyBorder="1" applyAlignment="1">
      <alignment horizontal="left" wrapText="1" indent="5"/>
    </xf>
    <xf numFmtId="0" fontId="9" fillId="0" borderId="8" xfId="0" applyFont="1" applyFill="1" applyBorder="1" applyAlignment="1">
      <alignment vertical="top" wrapText="1"/>
    </xf>
    <xf numFmtId="167" fontId="9" fillId="0" borderId="21" xfId="15" applyNumberFormat="1" applyFont="1" applyFill="1" applyBorder="1" applyAlignment="1">
      <alignment horizontal="right" vertical="top" wrapText="1"/>
    </xf>
    <xf numFmtId="167" fontId="9" fillId="0" borderId="9" xfId="15" applyNumberFormat="1" applyFont="1" applyFill="1" applyBorder="1" applyAlignment="1">
      <alignment horizontal="right" vertical="top" wrapText="1"/>
    </xf>
    <xf numFmtId="167" fontId="9" fillId="0" borderId="0" xfId="15" applyNumberFormat="1" applyFont="1" applyFill="1" applyBorder="1" applyAlignment="1">
      <alignment horizontal="right" vertical="top" wrapText="1"/>
    </xf>
    <xf numFmtId="43" fontId="13" fillId="0" borderId="0" xfId="15" applyFont="1" applyFill="1" applyBorder="1" applyAlignment="1" quotePrefix="1">
      <alignment horizontal="right" vertical="top" wrapText="1"/>
    </xf>
    <xf numFmtId="43" fontId="13" fillId="0" borderId="31" xfId="15" applyFont="1" applyFill="1" applyBorder="1" applyAlignment="1">
      <alignment horizontal="right" vertical="top" wrapText="1"/>
    </xf>
    <xf numFmtId="167" fontId="9" fillId="0" borderId="3" xfId="15" applyNumberFormat="1" applyFont="1" applyFill="1" applyBorder="1" applyAlignment="1">
      <alignment horizontal="left" vertical="top" wrapText="1"/>
    </xf>
    <xf numFmtId="167" fontId="9" fillId="0" borderId="4" xfId="15" applyNumberFormat="1" applyFont="1" applyFill="1" applyBorder="1" applyAlignment="1">
      <alignment horizontal="center" vertical="top" wrapText="1"/>
    </xf>
    <xf numFmtId="167" fontId="9" fillId="0" borderId="15" xfId="15" applyNumberFormat="1" applyFont="1" applyFill="1" applyBorder="1" applyAlignment="1">
      <alignment horizontal="center" vertical="top" wrapText="1"/>
    </xf>
    <xf numFmtId="167" fontId="9" fillId="0" borderId="14" xfId="15" applyNumberFormat="1" applyFont="1" applyFill="1" applyBorder="1" applyAlignment="1">
      <alignment horizontal="right" vertical="top" wrapText="1"/>
    </xf>
    <xf numFmtId="0" fontId="9" fillId="0" borderId="8" xfId="0" applyFont="1" applyFill="1" applyBorder="1" applyAlignment="1">
      <alignment horizontal="right" vertical="top" wrapText="1"/>
    </xf>
    <xf numFmtId="167" fontId="9" fillId="0" borderId="36" xfId="15" applyNumberFormat="1" applyFont="1" applyFill="1" applyBorder="1" applyAlignment="1">
      <alignment horizontal="left" vertical="top" wrapText="1"/>
    </xf>
    <xf numFmtId="167" fontId="9" fillId="0" borderId="9" xfId="15" applyNumberFormat="1" applyFont="1" applyFill="1" applyBorder="1" applyAlignment="1">
      <alignment horizontal="center" vertical="top" wrapText="1"/>
    </xf>
    <xf numFmtId="167" fontId="9" fillId="0" borderId="31" xfId="15"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167" fontId="9" fillId="0" borderId="0" xfId="0" applyNumberFormat="1" applyFont="1" applyFill="1" applyBorder="1" applyAlignment="1">
      <alignment horizontal="right" vertical="top" wrapText="1"/>
    </xf>
    <xf numFmtId="0" fontId="9" fillId="0" borderId="0" xfId="0" applyFont="1" applyFill="1" applyAlignment="1">
      <alignment horizontal="left" wrapText="1"/>
    </xf>
    <xf numFmtId="0" fontId="13" fillId="0" borderId="0" xfId="0" applyFont="1" applyFill="1" applyAlignment="1">
      <alignment horizontal="right"/>
    </xf>
    <xf numFmtId="0" fontId="12" fillId="0" borderId="0" xfId="0" applyFont="1" applyFill="1" applyAlignment="1">
      <alignment horizontal="right"/>
    </xf>
    <xf numFmtId="167" fontId="9" fillId="0" borderId="1" xfId="15" applyNumberFormat="1"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3"/>
    </xf>
    <xf numFmtId="43" fontId="9" fillId="0" borderId="37" xfId="15" applyFont="1" applyFill="1" applyBorder="1" applyAlignment="1">
      <alignment horizontal="right" wrapText="1"/>
    </xf>
    <xf numFmtId="167" fontId="9" fillId="0" borderId="28" xfId="15" applyNumberFormat="1" applyFont="1" applyFill="1" applyBorder="1" applyAlignment="1">
      <alignment horizontal="left" indent="5"/>
    </xf>
    <xf numFmtId="43" fontId="9" fillId="0" borderId="38" xfId="15" applyFont="1" applyFill="1" applyBorder="1" applyAlignment="1">
      <alignment horizontal="right" wrapText="1"/>
    </xf>
    <xf numFmtId="43" fontId="9" fillId="0" borderId="39" xfId="15" applyFont="1" applyFill="1" applyBorder="1" applyAlignment="1">
      <alignment horizontal="right" wrapText="1"/>
    </xf>
    <xf numFmtId="43" fontId="9" fillId="0" borderId="8" xfId="15" applyFont="1" applyFill="1" applyBorder="1" applyAlignment="1">
      <alignment horizontal="right" vertical="top" wrapText="1"/>
    </xf>
    <xf numFmtId="43" fontId="9" fillId="0" borderId="40" xfId="15" applyFont="1" applyFill="1" applyBorder="1" applyAlignment="1">
      <alignment horizontal="right" vertical="top" wrapText="1"/>
    </xf>
    <xf numFmtId="43" fontId="9" fillId="0" borderId="27" xfId="15" applyFont="1" applyFill="1" applyBorder="1" applyAlignment="1">
      <alignment horizontal="right" vertical="top" wrapText="1"/>
    </xf>
    <xf numFmtId="0" fontId="9" fillId="0" borderId="19" xfId="0" applyFont="1" applyFill="1" applyBorder="1" applyAlignment="1">
      <alignment vertical="top" wrapText="1"/>
    </xf>
    <xf numFmtId="0" fontId="9" fillId="0" borderId="41" xfId="0" applyFont="1" applyFill="1" applyBorder="1" applyAlignment="1">
      <alignment horizontal="right" vertical="top" wrapText="1"/>
    </xf>
    <xf numFmtId="0" fontId="9" fillId="0" borderId="42" xfId="0" applyFont="1" applyFill="1" applyBorder="1" applyAlignment="1">
      <alignment horizontal="right" vertical="top" wrapText="1"/>
    </xf>
    <xf numFmtId="0" fontId="9" fillId="0" borderId="20" xfId="0" applyFont="1" applyFill="1" applyBorder="1" applyAlignment="1">
      <alignment vertical="top" wrapText="1"/>
    </xf>
    <xf numFmtId="167" fontId="9" fillId="0" borderId="43" xfId="15" applyNumberFormat="1" applyFont="1" applyFill="1" applyBorder="1" applyAlignment="1">
      <alignment horizontal="right" vertical="top" wrapText="1"/>
    </xf>
    <xf numFmtId="167" fontId="9" fillId="0" borderId="22" xfId="15" applyNumberFormat="1" applyFont="1" applyFill="1" applyBorder="1" applyAlignment="1">
      <alignment horizontal="right" vertical="top" wrapText="1"/>
    </xf>
    <xf numFmtId="167" fontId="9" fillId="0" borderId="44" xfId="15" applyNumberFormat="1" applyFont="1" applyFill="1" applyBorder="1" applyAlignment="1">
      <alignment horizontal="right" vertical="top" wrapText="1"/>
    </xf>
    <xf numFmtId="167" fontId="9" fillId="0" borderId="45" xfId="15" applyNumberFormat="1" applyFont="1" applyFill="1" applyBorder="1" applyAlignment="1">
      <alignment horizontal="right" vertical="top" wrapText="1"/>
    </xf>
    <xf numFmtId="167" fontId="9" fillId="0" borderId="28" xfId="15" applyNumberFormat="1" applyFont="1" applyFill="1" applyBorder="1" applyAlignment="1">
      <alignment horizontal="right" vertical="top" wrapText="1"/>
    </xf>
    <xf numFmtId="0" fontId="9" fillId="0" borderId="20" xfId="0" applyFont="1" applyFill="1" applyBorder="1" applyAlignment="1">
      <alignment horizontal="right" vertical="top" wrapText="1"/>
    </xf>
    <xf numFmtId="167" fontId="9" fillId="0" borderId="3" xfId="15" applyNumberFormat="1" applyFont="1" applyFill="1" applyBorder="1" applyAlignment="1">
      <alignment horizontal="right" vertical="top" wrapText="1"/>
    </xf>
    <xf numFmtId="0" fontId="9" fillId="0" borderId="21" xfId="0" applyFont="1" applyFill="1" applyBorder="1" applyAlignment="1">
      <alignment horizontal="left" vertical="top" wrapText="1"/>
    </xf>
    <xf numFmtId="167" fontId="9" fillId="0" borderId="8" xfId="15" applyNumberFormat="1" applyFont="1" applyFill="1" applyBorder="1" applyAlignment="1">
      <alignment horizontal="right" vertical="top" wrapText="1"/>
    </xf>
    <xf numFmtId="167" fontId="9" fillId="0" borderId="40" xfId="15" applyNumberFormat="1" applyFont="1" applyFill="1" applyBorder="1" applyAlignment="1">
      <alignment horizontal="right" vertical="top" wrapText="1"/>
    </xf>
    <xf numFmtId="167" fontId="9" fillId="0" borderId="27" xfId="15" applyNumberFormat="1" applyFont="1" applyFill="1" applyBorder="1" applyAlignment="1">
      <alignment horizontal="right" vertical="top" wrapText="1"/>
    </xf>
    <xf numFmtId="0" fontId="17" fillId="0" borderId="0" xfId="0" applyFont="1" applyFill="1" applyAlignment="1">
      <alignment horizontal="left" wrapText="1"/>
    </xf>
    <xf numFmtId="43" fontId="13" fillId="0" borderId="37" xfId="15" applyFont="1" applyFill="1" applyBorder="1" applyAlignment="1" quotePrefix="1">
      <alignment horizontal="center" vertical="top" wrapText="1"/>
    </xf>
    <xf numFmtId="43" fontId="13" fillId="0" borderId="46" xfId="15" applyFont="1" applyFill="1" applyBorder="1" applyAlignment="1" quotePrefix="1">
      <alignment horizontal="center" vertical="top" wrapText="1"/>
    </xf>
    <xf numFmtId="0" fontId="13" fillId="0" borderId="19" xfId="0" applyFont="1" applyFill="1" applyBorder="1" applyAlignment="1">
      <alignment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9" fillId="0" borderId="0" xfId="0" applyNumberFormat="1" applyFont="1" applyFill="1" applyBorder="1" applyAlignment="1">
      <alignment horizontal="center" vertical="top" wrapText="1"/>
    </xf>
    <xf numFmtId="43" fontId="9" fillId="0" borderId="3" xfId="15" applyFont="1" applyFill="1" applyBorder="1" applyAlignment="1">
      <alignment vertical="top" wrapText="1"/>
    </xf>
    <xf numFmtId="0" fontId="9" fillId="0" borderId="21" xfId="0" applyFont="1" applyFill="1" applyBorder="1" applyAlignment="1">
      <alignment vertical="top" wrapText="1"/>
    </xf>
    <xf numFmtId="167" fontId="9" fillId="0" borderId="30" xfId="15" applyNumberFormat="1" applyFont="1" applyFill="1" applyBorder="1" applyAlignment="1">
      <alignment horizontal="left" indent="5"/>
    </xf>
    <xf numFmtId="0" fontId="17" fillId="0" borderId="0" xfId="0" applyFont="1" applyFill="1" applyBorder="1" applyAlignment="1">
      <alignment horizontal="left" wrapText="1"/>
    </xf>
    <xf numFmtId="167" fontId="17" fillId="0" borderId="0" xfId="15" applyNumberFormat="1" applyFont="1" applyFill="1" applyBorder="1" applyAlignment="1">
      <alignment horizontal="left" wrapText="1"/>
    </xf>
    <xf numFmtId="167" fontId="9" fillId="0" borderId="0" xfId="15" applyNumberFormat="1" applyFont="1" applyFill="1" applyBorder="1" applyAlignment="1">
      <alignment horizontal="center"/>
    </xf>
    <xf numFmtId="167" fontId="9" fillId="0" borderId="0" xfId="15" applyNumberFormat="1" applyFont="1" applyFill="1" applyBorder="1" applyAlignment="1">
      <alignment/>
    </xf>
    <xf numFmtId="0" fontId="13" fillId="0" borderId="0" xfId="0" applyFont="1" applyFill="1" applyBorder="1" applyAlignment="1">
      <alignment horizontal="left" wrapText="1"/>
    </xf>
    <xf numFmtId="0" fontId="9" fillId="0" borderId="0" xfId="0" applyNumberFormat="1" applyFont="1" applyFill="1" applyAlignment="1">
      <alignment horizontal="left"/>
    </xf>
    <xf numFmtId="0" fontId="13" fillId="0" borderId="0" xfId="0" applyFont="1" applyFill="1" applyAlignment="1">
      <alignment/>
    </xf>
    <xf numFmtId="0" fontId="18" fillId="0" borderId="0" xfId="0" applyNumberFormat="1"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left"/>
    </xf>
    <xf numFmtId="0" fontId="7" fillId="0" borderId="0" xfId="0" applyFont="1" applyFill="1" applyAlignment="1">
      <alignment horizontal="center"/>
    </xf>
    <xf numFmtId="0" fontId="10" fillId="0" borderId="3" xfId="0" applyFont="1" applyBorder="1" applyAlignment="1">
      <alignment horizontal="center" vertical="center" wrapText="1"/>
    </xf>
    <xf numFmtId="0" fontId="10" fillId="0" borderId="22" xfId="0" applyFont="1" applyBorder="1" applyAlignment="1">
      <alignment horizontal="center" vertical="center" wrapText="1"/>
    </xf>
    <xf numFmtId="16" fontId="10" fillId="0" borderId="13" xfId="0" applyNumberFormat="1" applyFont="1" applyBorder="1" applyAlignment="1" quotePrefix="1">
      <alignment horizontal="center" vertical="center" wrapText="1"/>
    </xf>
    <xf numFmtId="16" fontId="10" fillId="0" borderId="35" xfId="0" applyNumberFormat="1" applyFont="1" applyBorder="1" applyAlignment="1" quotePrefix="1">
      <alignment horizontal="center" vertical="center" wrapText="1"/>
    </xf>
    <xf numFmtId="0" fontId="12" fillId="0" borderId="31" xfId="0" applyFont="1" applyBorder="1" applyAlignment="1">
      <alignment horizontal="center"/>
    </xf>
    <xf numFmtId="167" fontId="13" fillId="0" borderId="2" xfId="15" applyNumberFormat="1" applyFont="1" applyBorder="1" applyAlignment="1">
      <alignment horizontal="center" vertical="top" wrapText="1"/>
    </xf>
    <xf numFmtId="167" fontId="13" fillId="0" borderId="42" xfId="15" applyNumberFormat="1" applyFont="1" applyBorder="1" applyAlignment="1">
      <alignment horizontal="center" vertical="top" wrapText="1"/>
    </xf>
    <xf numFmtId="0" fontId="15" fillId="0" borderId="0" xfId="0" applyFont="1" applyAlignment="1">
      <alignment horizontal="left"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9" fillId="0" borderId="47" xfId="0" applyFont="1" applyBorder="1" applyAlignment="1" quotePrefix="1">
      <alignment horizontal="center"/>
    </xf>
    <xf numFmtId="0" fontId="9" fillId="0" borderId="0" xfId="0" applyFont="1" applyAlignment="1">
      <alignment horizontal="center"/>
    </xf>
    <xf numFmtId="0" fontId="9" fillId="0" borderId="31" xfId="0" applyFont="1" applyBorder="1" applyAlignment="1">
      <alignment horizontal="center"/>
    </xf>
    <xf numFmtId="0" fontId="11" fillId="0" borderId="0" xfId="0" applyFont="1" applyFill="1" applyAlignment="1">
      <alignment horizontal="left"/>
    </xf>
    <xf numFmtId="0" fontId="11" fillId="0" borderId="0" xfId="0" applyFont="1" applyAlignment="1">
      <alignment horizontal="left"/>
    </xf>
    <xf numFmtId="0" fontId="11" fillId="0" borderId="0" xfId="0" applyFont="1" applyAlignment="1">
      <alignment/>
    </xf>
    <xf numFmtId="43" fontId="13" fillId="0" borderId="8" xfId="15" applyFont="1" applyBorder="1" applyAlignment="1">
      <alignment horizontal="right"/>
    </xf>
    <xf numFmtId="0" fontId="0" fillId="0" borderId="27" xfId="0" applyFont="1" applyBorder="1" applyAlignment="1">
      <alignment/>
    </xf>
    <xf numFmtId="167" fontId="9" fillId="0" borderId="48" xfId="15" applyNumberFormat="1" applyFont="1" applyFill="1" applyBorder="1" applyAlignment="1">
      <alignment horizontal="left" wrapText="1" indent="5"/>
    </xf>
    <xf numFmtId="167" fontId="9" fillId="0" borderId="49" xfId="15" applyNumberFormat="1" applyFont="1" applyFill="1" applyBorder="1" applyAlignment="1">
      <alignment horizontal="left" wrapText="1" indent="5"/>
    </xf>
    <xf numFmtId="0" fontId="0" fillId="0" borderId="22" xfId="0" applyFont="1" applyBorder="1" applyAlignment="1">
      <alignment/>
    </xf>
    <xf numFmtId="167" fontId="9" fillId="0" borderId="50" xfId="15" applyNumberFormat="1" applyFont="1" applyFill="1" applyBorder="1" applyAlignment="1">
      <alignment horizontal="left" wrapText="1" indent="5"/>
    </xf>
    <xf numFmtId="167" fontId="9" fillId="0" borderId="51" xfId="15" applyNumberFormat="1" applyFont="1" applyFill="1" applyBorder="1" applyAlignment="1">
      <alignment horizontal="left" wrapText="1" indent="5"/>
    </xf>
    <xf numFmtId="167" fontId="9" fillId="0" borderId="52" xfId="15" applyNumberFormat="1" applyFont="1" applyFill="1" applyBorder="1" applyAlignment="1">
      <alignment horizontal="left" indent="5"/>
    </xf>
    <xf numFmtId="167" fontId="9" fillId="0" borderId="53" xfId="15" applyNumberFormat="1" applyFont="1" applyFill="1" applyBorder="1" applyAlignment="1">
      <alignment horizontal="left" indent="5"/>
    </xf>
    <xf numFmtId="167" fontId="9" fillId="0" borderId="48" xfId="15" applyNumberFormat="1" applyFont="1" applyFill="1" applyBorder="1" applyAlignment="1">
      <alignment horizontal="left" indent="5"/>
    </xf>
    <xf numFmtId="167" fontId="9" fillId="0" borderId="49" xfId="15" applyNumberFormat="1" applyFont="1" applyFill="1" applyBorder="1" applyAlignment="1">
      <alignment horizontal="left" indent="5"/>
    </xf>
    <xf numFmtId="43" fontId="9" fillId="0" borderId="8" xfId="15" applyFont="1" applyFill="1" applyBorder="1" applyAlignment="1">
      <alignment horizontal="left" indent="5"/>
    </xf>
    <xf numFmtId="43" fontId="9" fillId="0" borderId="27" xfId="15" applyFont="1" applyFill="1" applyBorder="1" applyAlignment="1">
      <alignment horizontal="left" indent="5"/>
    </xf>
    <xf numFmtId="167" fontId="9" fillId="0" borderId="16" xfId="15" applyNumberFormat="1" applyFont="1" applyFill="1" applyBorder="1" applyAlignment="1">
      <alignment horizontal="left" indent="5"/>
    </xf>
    <xf numFmtId="167" fontId="9" fillId="0" borderId="54" xfId="15" applyNumberFormat="1" applyFont="1" applyFill="1" applyBorder="1" applyAlignment="1">
      <alignment horizontal="left" indent="5"/>
    </xf>
    <xf numFmtId="43" fontId="13" fillId="0" borderId="2" xfId="15" applyFont="1" applyFill="1" applyBorder="1" applyAlignment="1">
      <alignment horizontal="right"/>
    </xf>
    <xf numFmtId="0" fontId="0" fillId="0" borderId="42" xfId="0" applyFont="1" applyBorder="1" applyAlignment="1">
      <alignment/>
    </xf>
    <xf numFmtId="167" fontId="9" fillId="0" borderId="3" xfId="15" applyNumberFormat="1" applyFont="1" applyFill="1" applyBorder="1" applyAlignment="1">
      <alignment horizontal="left" indent="5"/>
    </xf>
    <xf numFmtId="167" fontId="9" fillId="0" borderId="22" xfId="15" applyNumberFormat="1" applyFont="1" applyFill="1" applyBorder="1" applyAlignment="1">
      <alignment horizontal="left" indent="5"/>
    </xf>
    <xf numFmtId="43" fontId="13" fillId="0" borderId="2" xfId="15" applyFont="1" applyFill="1" applyBorder="1" applyAlignment="1">
      <alignment horizontal="right" wrapText="1"/>
    </xf>
    <xf numFmtId="43" fontId="13" fillId="0" borderId="42" xfId="15" applyFont="1" applyFill="1" applyBorder="1" applyAlignment="1">
      <alignment horizontal="right" wrapText="1"/>
    </xf>
    <xf numFmtId="167" fontId="9" fillId="0" borderId="8" xfId="15" applyNumberFormat="1" applyFont="1" applyBorder="1" applyAlignment="1">
      <alignment horizontal="center"/>
    </xf>
    <xf numFmtId="167" fontId="9" fillId="0" borderId="27" xfId="15" applyNumberFormat="1" applyFont="1" applyBorder="1" applyAlignment="1">
      <alignment horizontal="center"/>
    </xf>
    <xf numFmtId="0" fontId="13" fillId="0" borderId="3" xfId="0" applyFont="1" applyBorder="1" applyAlignment="1">
      <alignment horizontal="center"/>
    </xf>
    <xf numFmtId="0" fontId="13" fillId="0" borderId="22" xfId="0" applyFont="1" applyBorder="1" applyAlignment="1">
      <alignment horizontal="center"/>
    </xf>
    <xf numFmtId="167" fontId="9" fillId="0" borderId="3" xfId="15" applyNumberFormat="1" applyFont="1" applyBorder="1" applyAlignment="1">
      <alignment horizontal="center"/>
    </xf>
    <xf numFmtId="167" fontId="9" fillId="0" borderId="22" xfId="15" applyNumberFormat="1" applyFont="1" applyBorder="1" applyAlignment="1">
      <alignment horizontal="center"/>
    </xf>
    <xf numFmtId="43" fontId="13" fillId="0" borderId="27" xfId="15" applyFont="1" applyBorder="1" applyAlignment="1">
      <alignment horizontal="right"/>
    </xf>
    <xf numFmtId="43" fontId="13" fillId="0" borderId="3" xfId="15" applyFont="1" applyBorder="1" applyAlignment="1" quotePrefix="1">
      <alignment horizontal="right"/>
    </xf>
    <xf numFmtId="43" fontId="13" fillId="0" borderId="22" xfId="15" applyFont="1" applyBorder="1" applyAlignment="1">
      <alignment horizontal="right"/>
    </xf>
    <xf numFmtId="167" fontId="9" fillId="0" borderId="2" xfId="15" applyNumberFormat="1" applyFont="1" applyBorder="1" applyAlignment="1">
      <alignment horizontal="center"/>
    </xf>
    <xf numFmtId="167" fontId="9" fillId="0" borderId="42" xfId="15" applyNumberFormat="1" applyFont="1" applyBorder="1" applyAlignment="1">
      <alignment horizontal="center"/>
    </xf>
    <xf numFmtId="0" fontId="13" fillId="0" borderId="0" xfId="0" applyFont="1" applyFill="1" applyAlignment="1">
      <alignment horizontal="center"/>
    </xf>
    <xf numFmtId="16" fontId="10" fillId="0" borderId="8" xfId="0" applyNumberFormat="1" applyFont="1" applyBorder="1" applyAlignment="1" quotePrefix="1">
      <alignment horizontal="center" vertical="center" wrapText="1"/>
    </xf>
    <xf numFmtId="16" fontId="10" fillId="0" borderId="31" xfId="0" applyNumberFormat="1" applyFont="1" applyBorder="1" applyAlignment="1" quotePrefix="1">
      <alignment horizontal="center" vertical="center" wrapText="1"/>
    </xf>
    <xf numFmtId="16" fontId="10" fillId="0" borderId="27" xfId="0" applyNumberFormat="1" applyFont="1" applyBorder="1" applyAlignment="1" quotePrefix="1">
      <alignment horizontal="center" vertical="center" wrapText="1"/>
    </xf>
    <xf numFmtId="0" fontId="10"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2" xfId="0" applyFont="1" applyBorder="1" applyAlignment="1">
      <alignment horizontal="center" vertical="center" wrapText="1"/>
    </xf>
    <xf numFmtId="167" fontId="9" fillId="0" borderId="16" xfId="15" applyNumberFormat="1" applyFont="1" applyBorder="1" applyAlignment="1">
      <alignment horizontal="center"/>
    </xf>
    <xf numFmtId="167" fontId="9" fillId="0" borderId="54" xfId="15" applyNumberFormat="1" applyFont="1" applyBorder="1" applyAlignment="1">
      <alignment horizontal="center"/>
    </xf>
    <xf numFmtId="0" fontId="9" fillId="0" borderId="22" xfId="0" applyFont="1" applyBorder="1" applyAlignment="1">
      <alignment horizontal="center"/>
    </xf>
    <xf numFmtId="0" fontId="13" fillId="0" borderId="13" xfId="0" applyFont="1" applyBorder="1" applyAlignment="1">
      <alignment horizontal="center"/>
    </xf>
    <xf numFmtId="0" fontId="13" fillId="0" borderId="35"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13" fillId="0" borderId="3" xfId="0" applyFont="1" applyBorder="1" applyAlignment="1">
      <alignment horizontal="left" wrapText="1"/>
    </xf>
    <xf numFmtId="0" fontId="13" fillId="0" borderId="22" xfId="0" applyFont="1" applyBorder="1" applyAlignment="1">
      <alignment horizontal="left" wrapText="1"/>
    </xf>
    <xf numFmtId="0" fontId="13" fillId="0" borderId="2" xfId="0" applyFont="1" applyBorder="1" applyAlignment="1">
      <alignment horizontal="left" wrapText="1"/>
    </xf>
    <xf numFmtId="0" fontId="13" fillId="0" borderId="42" xfId="0" applyFont="1" applyBorder="1" applyAlignment="1">
      <alignment horizontal="left" wrapText="1"/>
    </xf>
    <xf numFmtId="0" fontId="11" fillId="0" borderId="0" xfId="0" applyFont="1" applyBorder="1" applyAlignment="1">
      <alignment horizontal="left"/>
    </xf>
    <xf numFmtId="0" fontId="13" fillId="0" borderId="2" xfId="0" applyFont="1" applyBorder="1" applyAlignment="1">
      <alignment horizontal="center"/>
    </xf>
    <xf numFmtId="0" fontId="13" fillId="0" borderId="42" xfId="0" applyFont="1" applyBorder="1" applyAlignment="1">
      <alignment horizontal="center"/>
    </xf>
    <xf numFmtId="0" fontId="13" fillId="0" borderId="0" xfId="0" applyFont="1" applyBorder="1" applyAlignment="1">
      <alignment horizontal="center"/>
    </xf>
    <xf numFmtId="0" fontId="13" fillId="0" borderId="8" xfId="0" applyFont="1" applyBorder="1" applyAlignment="1">
      <alignment horizontal="center"/>
    </xf>
    <xf numFmtId="0" fontId="13" fillId="0" borderId="31" xfId="0" applyFont="1" applyBorder="1" applyAlignment="1">
      <alignment horizontal="center"/>
    </xf>
    <xf numFmtId="0" fontId="11" fillId="0" borderId="0" xfId="0" applyFont="1" applyFill="1" applyBorder="1" applyAlignment="1">
      <alignment horizontal="left"/>
    </xf>
    <xf numFmtId="167" fontId="13" fillId="0" borderId="19" xfId="15" applyNumberFormat="1" applyFont="1" applyBorder="1" applyAlignment="1">
      <alignment horizontal="center"/>
    </xf>
    <xf numFmtId="167" fontId="13" fillId="0" borderId="20" xfId="15" applyNumberFormat="1" applyFont="1" applyBorder="1" applyAlignment="1">
      <alignment horizontal="center"/>
    </xf>
    <xf numFmtId="167" fontId="13" fillId="0" borderId="21" xfId="15" applyNumberFormat="1" applyFont="1" applyBorder="1" applyAlignment="1">
      <alignment horizontal="center"/>
    </xf>
    <xf numFmtId="167" fontId="13" fillId="0" borderId="19" xfId="15" applyNumberFormat="1" applyFont="1" applyBorder="1" applyAlignment="1">
      <alignment horizontal="center" wrapText="1"/>
    </xf>
    <xf numFmtId="167" fontId="13" fillId="0" borderId="20" xfId="15" applyNumberFormat="1" applyFont="1" applyBorder="1" applyAlignment="1">
      <alignment horizontal="center" wrapText="1"/>
    </xf>
    <xf numFmtId="167" fontId="13" fillId="0" borderId="21" xfId="15" applyNumberFormat="1" applyFont="1" applyBorder="1" applyAlignment="1">
      <alignment horizontal="center" wrapText="1"/>
    </xf>
    <xf numFmtId="0" fontId="13" fillId="0" borderId="19" xfId="15" applyNumberFormat="1" applyFont="1" applyBorder="1" applyAlignment="1">
      <alignment horizontal="center"/>
    </xf>
    <xf numFmtId="0" fontId="13" fillId="0" borderId="20" xfId="15" applyNumberFormat="1" applyFont="1" applyBorder="1" applyAlignment="1">
      <alignment horizontal="center"/>
    </xf>
    <xf numFmtId="167" fontId="13" fillId="0" borderId="2" xfId="15" applyNumberFormat="1" applyFont="1" applyBorder="1" applyAlignment="1">
      <alignment horizontal="center" wrapText="1"/>
    </xf>
    <xf numFmtId="167" fontId="13" fillId="0" borderId="42" xfId="15" applyNumberFormat="1" applyFont="1" applyBorder="1" applyAlignment="1">
      <alignment horizontal="center" wrapText="1"/>
    </xf>
    <xf numFmtId="0" fontId="0" fillId="0" borderId="3" xfId="0" applyFont="1" applyBorder="1" applyAlignment="1">
      <alignment horizontal="center" wrapText="1"/>
    </xf>
    <xf numFmtId="0" fontId="0" fillId="0" borderId="22" xfId="0" applyFont="1" applyBorder="1" applyAlignment="1">
      <alignment horizontal="center" wrapText="1"/>
    </xf>
    <xf numFmtId="0" fontId="0" fillId="0" borderId="8" xfId="0" applyFont="1" applyBorder="1" applyAlignment="1">
      <alignment horizontal="center" wrapText="1"/>
    </xf>
    <xf numFmtId="0" fontId="0" fillId="0" borderId="27" xfId="0" applyFont="1" applyBorder="1" applyAlignment="1">
      <alignment horizontal="center" wrapText="1"/>
    </xf>
    <xf numFmtId="0" fontId="13" fillId="0" borderId="0" xfId="0" applyFont="1" applyFill="1" applyAlignment="1">
      <alignment horizontal="left"/>
    </xf>
    <xf numFmtId="0" fontId="9" fillId="0" borderId="0" xfId="0" applyFont="1" applyFill="1" applyAlignment="1">
      <alignment horizontal="left" wrapText="1"/>
    </xf>
    <xf numFmtId="16" fontId="13" fillId="0" borderId="8" xfId="0" applyNumberFormat="1" applyFont="1" applyFill="1" applyBorder="1" applyAlignment="1">
      <alignment horizontal="right" vertical="top" wrapText="1"/>
    </xf>
    <xf numFmtId="0" fontId="13" fillId="0" borderId="27" xfId="0" applyFont="1" applyFill="1" applyBorder="1" applyAlignment="1">
      <alignment horizontal="right" vertical="top" wrapText="1"/>
    </xf>
    <xf numFmtId="0" fontId="13" fillId="0" borderId="2" xfId="0" applyFont="1" applyFill="1" applyBorder="1" applyAlignment="1">
      <alignment horizontal="right" vertical="top" wrapText="1"/>
    </xf>
    <xf numFmtId="0" fontId="13" fillId="0" borderId="42" xfId="0" applyFont="1" applyFill="1" applyBorder="1" applyAlignment="1">
      <alignment horizontal="right" vertical="top" wrapText="1"/>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8" xfId="0" applyFont="1" applyFill="1" applyBorder="1" applyAlignment="1">
      <alignment horizontal="center"/>
    </xf>
    <xf numFmtId="0" fontId="13" fillId="0" borderId="37" xfId="0" applyFont="1" applyFill="1" applyBorder="1" applyAlignment="1">
      <alignment horizontal="center" vertical="top" wrapText="1"/>
    </xf>
    <xf numFmtId="0" fontId="13" fillId="0" borderId="39" xfId="0" applyFont="1" applyFill="1" applyBorder="1" applyAlignment="1">
      <alignment horizontal="center" vertical="top" wrapText="1"/>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16" fontId="13" fillId="0" borderId="8" xfId="0" applyNumberFormat="1" applyFont="1" applyFill="1" applyBorder="1" applyAlignment="1" quotePrefix="1">
      <alignment horizontal="center" vertical="top" wrapText="1"/>
    </xf>
    <xf numFmtId="16" fontId="13" fillId="0" borderId="27" xfId="0" applyNumberFormat="1" applyFont="1" applyFill="1" applyBorder="1" applyAlignment="1">
      <alignment horizontal="center" vertical="top" wrapText="1"/>
    </xf>
    <xf numFmtId="0" fontId="9" fillId="0" borderId="0" xfId="0" applyNumberFormat="1" applyFont="1" applyFill="1" applyAlignment="1">
      <alignment horizontal="center"/>
    </xf>
    <xf numFmtId="0" fontId="9" fillId="0" borderId="0" xfId="0" applyFont="1" applyFill="1" applyAlignment="1">
      <alignment wrapText="1"/>
    </xf>
    <xf numFmtId="0" fontId="13" fillId="0" borderId="3"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47" xfId="0" applyFont="1" applyFill="1" applyBorder="1" applyAlignment="1">
      <alignment horizontal="center" vertical="top" wrapText="1"/>
    </xf>
    <xf numFmtId="0" fontId="13" fillId="0" borderId="42"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175" fontId="13" fillId="0" borderId="8" xfId="0" applyNumberFormat="1" applyFont="1" applyFill="1" applyBorder="1" applyAlignment="1" quotePrefix="1">
      <alignment horizontal="center" vertical="top" wrapText="1"/>
    </xf>
    <xf numFmtId="175" fontId="13" fillId="0" borderId="27" xfId="0" applyNumberFormat="1" applyFont="1" applyFill="1" applyBorder="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一般_MgtReport0106-Draft" xfId="22"/>
    <cellStyle name="貨幣 [0]_RevBudget00-01withSales1.5m" xfId="23"/>
    <cellStyle name="貨幣_RevBudget00-01withSales1.5m"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2190750</xdr:colOff>
      <xdr:row>4</xdr:row>
      <xdr:rowOff>38100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0</xdr:row>
      <xdr:rowOff>0</xdr:rowOff>
    </xdr:from>
    <xdr:to>
      <xdr:col>6</xdr:col>
      <xdr:colOff>0</xdr:colOff>
      <xdr:row>0</xdr:row>
      <xdr:rowOff>0</xdr:rowOff>
    </xdr:to>
    <xdr:sp>
      <xdr:nvSpPr>
        <xdr:cNvPr id="1" name="TextBox 1"/>
        <xdr:cNvSpPr txBox="1">
          <a:spLocks noChangeArrowheads="1"/>
        </xdr:cNvSpPr>
      </xdr:nvSpPr>
      <xdr:spPr>
        <a:xfrm>
          <a:off x="6353175" y="0"/>
          <a:ext cx="11906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editAs="oneCell">
    <xdr:from>
      <xdr:col>0</xdr:col>
      <xdr:colOff>9525</xdr:colOff>
      <xdr:row>0</xdr:row>
      <xdr:rowOff>0</xdr:rowOff>
    </xdr:from>
    <xdr:to>
      <xdr:col>0</xdr:col>
      <xdr:colOff>2190750</xdr:colOff>
      <xdr:row>4</xdr:row>
      <xdr:rowOff>0</xdr:rowOff>
    </xdr:to>
    <xdr:pic>
      <xdr:nvPicPr>
        <xdr:cNvPr id="2" name="Picture 2"/>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sp>
      <xdr:nvSpPr>
        <xdr:cNvPr id="3" name="TextBox 3"/>
        <xdr:cNvSpPr txBox="1">
          <a:spLocks noChangeArrowheads="1"/>
        </xdr:cNvSpPr>
      </xdr:nvSpPr>
      <xdr:spPr>
        <a:xfrm>
          <a:off x="8010525" y="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2190750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2190750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2076450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218122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1819275</xdr:colOff>
      <xdr:row>3</xdr:row>
      <xdr:rowOff>190500</xdr:rowOff>
    </xdr:to>
    <xdr:pic>
      <xdr:nvPicPr>
        <xdr:cNvPr id="1" name="Picture 1"/>
        <xdr:cNvPicPr preferRelativeResize="1">
          <a:picLocks noChangeAspect="1"/>
        </xdr:cNvPicPr>
      </xdr:nvPicPr>
      <xdr:blipFill>
        <a:blip r:embed="rId1"/>
        <a:stretch>
          <a:fillRect/>
        </a:stretch>
      </xdr:blipFill>
      <xdr:spPr>
        <a:xfrm>
          <a:off x="0" y="0"/>
          <a:ext cx="21812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otech%202005_Q4%20working%20file_05%2008%2026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Owner\My%20Documents\Lhc\Accounts\FYE%202005\Budget-Caro5YearProjection(0409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Owner\My%20Documents\My%20C-D\AP%2006%2000-02\Stat.Reports\SOInv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Owner\Local%20Settings\Temporary%20Internet%20Files\OLK60\Management%20Account-0404%20analysis%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endments"/>
      <sheetName val="Grp-BS_ BOD"/>
      <sheetName val="Grp-PL_ BOD"/>
      <sheetName val="P&amp;L_Qtr rpt"/>
      <sheetName val="BS_Qtr rpt"/>
      <sheetName val="Research Rpt"/>
      <sheetName val="IS"/>
      <sheetName val="BS"/>
      <sheetName val="CF"/>
      <sheetName val="SE"/>
      <sheetName val="Notes"/>
      <sheetName val="Summ"/>
      <sheetName val="Caro PL Actual Jun05"/>
      <sheetName val="Caro PL Budget05"/>
      <sheetName val="TB YE 04"/>
      <sheetName val="Caro PL Actual YE 04"/>
      <sheetName val="Caro TB_Jun05"/>
      <sheetName val="Caro TB_Mar05"/>
      <sheetName val="Caro TB_Dec04"/>
      <sheetName val="Caro TB_Nov04"/>
      <sheetName val="Caro Add Info"/>
      <sheetName val="Cost of FA fin"/>
      <sheetName val="HP"/>
      <sheetName val="T loans"/>
      <sheetName val="Caro CF"/>
      <sheetName val="Segment info"/>
      <sheetName val="Grp-PL"/>
      <sheetName val="Grp-BS"/>
      <sheetName val="Grp-CF"/>
      <sheetName val="Grp-Notes"/>
      <sheetName val="Grp-SE"/>
      <sheetName val="Grp-PPE"/>
      <sheetName val="Grp-DTax"/>
    </sheetNames>
    <sheetDataSet>
      <sheetData sheetId="16">
        <row r="238">
          <cell r="L238">
            <v>112218</v>
          </cell>
        </row>
        <row r="239">
          <cell r="L239">
            <v>598000</v>
          </cell>
        </row>
      </sheetData>
      <sheetData sheetId="17">
        <row r="205">
          <cell r="L205">
            <v>11000</v>
          </cell>
        </row>
        <row r="206">
          <cell r="L206">
            <v>153000</v>
          </cell>
        </row>
      </sheetData>
      <sheetData sheetId="24">
        <row r="33">
          <cell r="L33">
            <v>-442568.68</v>
          </cell>
          <cell r="O33">
            <v>-757431.3200000003</v>
          </cell>
        </row>
      </sheetData>
      <sheetData sheetId="25">
        <row r="10">
          <cell r="C10">
            <v>9948857.59</v>
          </cell>
          <cell r="D10">
            <v>28451381.03</v>
          </cell>
        </row>
        <row r="15">
          <cell r="C15">
            <v>2176138.0011506104</v>
          </cell>
          <cell r="D15">
            <v>4204003.798015814</v>
          </cell>
        </row>
        <row r="16">
          <cell r="C16">
            <v>3726106.0799999936</v>
          </cell>
          <cell r="D16">
            <v>7879038.709999993</v>
          </cell>
        </row>
        <row r="20">
          <cell r="C20">
            <v>1877269.0822193879</v>
          </cell>
          <cell r="D20">
            <v>3825054.12162577</v>
          </cell>
        </row>
        <row r="21">
          <cell r="C21">
            <v>3179888.0799999908</v>
          </cell>
          <cell r="D21">
            <v>7168820.710000008</v>
          </cell>
        </row>
      </sheetData>
      <sheetData sheetId="26">
        <row r="10">
          <cell r="J10">
            <v>53322866.309999995</v>
          </cell>
        </row>
        <row r="12">
          <cell r="J12">
            <v>114043.41</v>
          </cell>
        </row>
        <row r="27">
          <cell r="J27">
            <v>-2279900.9899999998</v>
          </cell>
        </row>
        <row r="29">
          <cell r="J29">
            <v>-435071.6</v>
          </cell>
        </row>
        <row r="56">
          <cell r="J56">
            <v>-1213651.19</v>
          </cell>
        </row>
        <row r="60">
          <cell r="J60">
            <v>-710218</v>
          </cell>
        </row>
        <row r="69">
          <cell r="J69">
            <v>7168820.709999993</v>
          </cell>
        </row>
      </sheetData>
      <sheetData sheetId="27">
        <row r="9">
          <cell r="G9">
            <v>40584360.56999999</v>
          </cell>
        </row>
        <row r="14">
          <cell r="G14">
            <v>0</v>
          </cell>
        </row>
        <row r="19">
          <cell r="G19">
            <v>15539900.6</v>
          </cell>
        </row>
        <row r="20">
          <cell r="G20">
            <v>12092496</v>
          </cell>
        </row>
        <row r="21">
          <cell r="G21">
            <v>1191991.39</v>
          </cell>
        </row>
        <row r="23">
          <cell r="G23">
            <v>4491425.49</v>
          </cell>
        </row>
        <row r="26">
          <cell r="G26">
            <v>183215.12</v>
          </cell>
        </row>
        <row r="29">
          <cell r="G29">
            <v>3564276.99</v>
          </cell>
        </row>
        <row r="30">
          <cell r="G30">
            <v>3056872.39</v>
          </cell>
        </row>
        <row r="31">
          <cell r="G31">
            <v>-763207.42</v>
          </cell>
        </row>
        <row r="34">
          <cell r="G34">
            <v>2407.2</v>
          </cell>
        </row>
        <row r="35">
          <cell r="G35">
            <v>2315000</v>
          </cell>
        </row>
        <row r="36">
          <cell r="G36">
            <v>0</v>
          </cell>
        </row>
        <row r="37">
          <cell r="G37">
            <v>0</v>
          </cell>
        </row>
        <row r="38">
          <cell r="G38">
            <v>771167.17</v>
          </cell>
        </row>
        <row r="45">
          <cell r="G45">
            <v>1375000</v>
          </cell>
        </row>
        <row r="46">
          <cell r="G46">
            <v>0</v>
          </cell>
        </row>
        <row r="47">
          <cell r="G47">
            <v>0</v>
          </cell>
        </row>
        <row r="56">
          <cell r="G56">
            <v>28509000</v>
          </cell>
        </row>
        <row r="57">
          <cell r="G57">
            <v>21807000</v>
          </cell>
        </row>
        <row r="60">
          <cell r="G60">
            <v>13445872.840000007</v>
          </cell>
        </row>
      </sheetData>
      <sheetData sheetId="28">
        <row r="39">
          <cell r="M39">
            <v>-311529.56641206885</v>
          </cell>
        </row>
        <row r="51">
          <cell r="M51">
            <v>-12837706.720396535</v>
          </cell>
        </row>
        <row r="66">
          <cell r="M66">
            <v>12521620.329999998</v>
          </cell>
        </row>
        <row r="71">
          <cell r="M71">
            <v>39664.02999999991</v>
          </cell>
        </row>
      </sheetData>
      <sheetData sheetId="29">
        <row r="285">
          <cell r="L285">
            <v>1044370.24</v>
          </cell>
        </row>
        <row r="396">
          <cell r="L396">
            <v>0</v>
          </cell>
        </row>
        <row r="397">
          <cell r="L397">
            <v>1880000</v>
          </cell>
        </row>
        <row r="401">
          <cell r="L401">
            <v>771167.17</v>
          </cell>
        </row>
        <row r="402">
          <cell r="L402">
            <v>435000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 2004-2006"/>
      <sheetName val="Lead 2005 to 2006"/>
      <sheetName val="Sensitivity analysis"/>
      <sheetName val="Sheet2"/>
      <sheetName val="IPOScheme"/>
      <sheetName val="Assumptns-2005"/>
      <sheetName val="Changes made"/>
      <sheetName val="BS (G)"/>
      <sheetName val="PL (G)"/>
      <sheetName val="CF (G)"/>
      <sheetName val="Sales summ"/>
      <sheetName val="T"/>
      <sheetName val="RM$"/>
      <sheetName val="RMQ"/>
      <sheetName val="Stock-RMat"/>
      <sheetName val="StockMovement"/>
      <sheetName val="StockVal-WIP n FG"/>
      <sheetName val="DL"/>
      <sheetName val="DL-Aug04"/>
      <sheetName val="VOH"/>
      <sheetName val="FOH (S)"/>
      <sheetName val="FOH"/>
      <sheetName val="QC (S)"/>
      <sheetName val="QC"/>
      <sheetName val="A (S)"/>
      <sheetName val="A"/>
      <sheetName val="S (2)"/>
      <sheetName val="Assumptions"/>
      <sheetName val="F"/>
      <sheetName val="TB"/>
      <sheetName val="TC"/>
      <sheetName val="BB"/>
      <sheetName val="HP"/>
      <sheetName val="HP details 30.6.04"/>
      <sheetName val="TL"/>
      <sheetName val="TL#2 30.6.04"/>
      <sheetName val="TAX04"/>
      <sheetName val="CA"/>
      <sheetName val="DTax04"/>
      <sheetName val="PJT (FA)"/>
      <sheetName val="Addn. FA"/>
      <sheetName val="ST-CAPEX"/>
      <sheetName val="CaroIncP&amp;L"/>
      <sheetName val="CaroIncB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de"/>
      <sheetName val="Customer"/>
      <sheetName val="SO"/>
      <sheetName val="PF-USD"/>
      <sheetName val="PF-RM"/>
      <sheetName val="Inv-U"/>
      <sheetName val="DO-U"/>
      <sheetName val="PL-U"/>
      <sheetName val="Inv-M"/>
      <sheetName val="DO-M"/>
      <sheetName val="PL-M"/>
      <sheetName val="Ship"/>
      <sheetName val="Age"/>
      <sheetName val="R1"/>
      <sheetName val="R2"/>
      <sheetName val="R3"/>
      <sheetName val="R4-8"/>
      <sheetName val="Pyt"/>
      <sheetName val="SA"/>
      <sheetName val="Sales"/>
      <sheetName val="Qty"/>
      <sheetName val="CAV"/>
    </sheetNames>
    <sheetDataSet>
      <sheetData sheetId="0">
        <row r="1">
          <cell r="A1" t="str">
            <v>CODE</v>
          </cell>
          <cell r="B1" t="str">
            <v>DESCRIPTION</v>
          </cell>
        </row>
        <row r="2">
          <cell r="A2" t="str">
            <v>CAROMIN</v>
          </cell>
          <cell r="B2" t="str">
            <v>Natural Mixed Phyto-Carotenoid Complex</v>
          </cell>
          <cell r="C2" t="str">
            <v>Concentrate</v>
          </cell>
          <cell r="D2" t="str">
            <v>(PALM CAROTENE)</v>
          </cell>
        </row>
        <row r="3">
          <cell r="A3" t="str">
            <v>CAROSOL</v>
          </cell>
          <cell r="B3" t="str">
            <v>Natural Mixed Carotenoid Powder</v>
          </cell>
          <cell r="C3" t="str">
            <v>Cold Water Soluble</v>
          </cell>
          <cell r="D3" t="str">
            <v>(PALM CAROTENE WATER SOLUBLE POWDER)</v>
          </cell>
        </row>
        <row r="4">
          <cell r="A4" t="str">
            <v>GLY</v>
          </cell>
          <cell r="B4" t="str">
            <v>Crude Glycerine</v>
          </cell>
        </row>
        <row r="5">
          <cell r="A5" t="str">
            <v>LYCOMAX</v>
          </cell>
          <cell r="B5" t="str">
            <v>Natural Lycopene Oleoresin</v>
          </cell>
          <cell r="C5" t="str">
            <v>Oil Suspension</v>
          </cell>
          <cell r="D5" t="str">
            <v>(TOMATO LYCOPENE)</v>
          </cell>
        </row>
        <row r="6">
          <cell r="A6" t="str">
            <v>PFAME</v>
          </cell>
          <cell r="B6" t="str">
            <v>Palm Fatty Acid Methyl Ester</v>
          </cell>
        </row>
        <row r="7">
          <cell r="A7" t="str">
            <v>PSOIL</v>
          </cell>
          <cell r="B7" t="str">
            <v>Palm Sludge Oil</v>
          </cell>
        </row>
        <row r="8">
          <cell r="A8" t="str">
            <v>STEROMAX</v>
          </cell>
          <cell r="B8" t="str">
            <v>Natural Phyto-Sterol Complex</v>
          </cell>
          <cell r="C8" t="str">
            <v>Powder</v>
          </cell>
          <cell r="D8" t="str">
            <v>(PALM STEROL)</v>
          </cell>
        </row>
        <row r="9">
          <cell r="A9" t="str">
            <v>TOCOMAX</v>
          </cell>
          <cell r="B9" t="str">
            <v>Natural Phyto-Tocotrienol/Tocopherol Complex</v>
          </cell>
          <cell r="C9" t="str">
            <v>Powder</v>
          </cell>
          <cell r="D9" t="str">
            <v>(PALM VITAMIN E)</v>
          </cell>
        </row>
        <row r="10">
          <cell r="A10" t="str">
            <v>TOCOMIN</v>
          </cell>
          <cell r="B10" t="str">
            <v>Natural Phyto-Tocotrienol/Tocopherol Complex</v>
          </cell>
          <cell r="C10" t="str">
            <v>Oil Suspension</v>
          </cell>
          <cell r="D10" t="str">
            <v>(PALM VITAMIN E)</v>
          </cell>
        </row>
        <row r="11">
          <cell r="A11" t="str">
            <v>TOCOVID</v>
          </cell>
          <cell r="B11" t="str">
            <v>Natural Phyto-Tocotrienol/Tocopherol Soft Gelatine Capsules</v>
          </cell>
          <cell r="D11" t="str">
            <v>(PALM VITAMIN E SOFT GELETINE CAPSULES)</v>
          </cell>
        </row>
        <row r="12">
          <cell r="A12" t="str">
            <v>SPECTRA</v>
          </cell>
          <cell r="B12" t="str">
            <v>Natural Phyto-Tocotrienol &amp; Phyto-Carotenoid Oil Complex</v>
          </cell>
        </row>
        <row r="13">
          <cell r="A13" t="str">
            <v>CAROLEIN</v>
          </cell>
        </row>
        <row r="14">
          <cell r="A14" t="str">
            <v>FREIGHT</v>
          </cell>
          <cell r="B14" t="str">
            <v>&amp; INSURANCE</v>
          </cell>
        </row>
      </sheetData>
      <sheetData sheetId="1">
        <row r="1">
          <cell r="A1" t="str">
            <v>NAME</v>
          </cell>
          <cell r="B1" t="str">
            <v>CORRESPONDANCES ADDRESS</v>
          </cell>
          <cell r="F1" t="str">
            <v>CONTACT PERSON - SHIPMENT</v>
          </cell>
          <cell r="G1" t="str">
            <v>TELEPHONE</v>
          </cell>
          <cell r="H1" t="str">
            <v>FAX</v>
          </cell>
          <cell r="I1" t="str">
            <v>TERM</v>
          </cell>
          <cell r="J1" t="str">
            <v>SHORT NAME</v>
          </cell>
          <cell r="K1" t="str">
            <v>TERM</v>
          </cell>
        </row>
        <row r="2">
          <cell r="A2" t="str">
            <v>Actives International</v>
          </cell>
          <cell r="B2" t="str">
            <v>81, Orchard Street,</v>
          </cell>
          <cell r="C2" t="str">
            <v>Ramsey,</v>
          </cell>
          <cell r="D2" t="str">
            <v>NJ 07446,</v>
          </cell>
          <cell r="E2" t="str">
            <v>USA</v>
          </cell>
          <cell r="F2" t="str">
            <v>Mr. Tom Reitz</v>
          </cell>
          <cell r="G2" t="str">
            <v>+ 1 201 236 2828</v>
          </cell>
          <cell r="H2" t="str">
            <v>+ 1 201 236 9055</v>
          </cell>
          <cell r="I2" t="str">
            <v>30 Days</v>
          </cell>
          <cell r="J2" t="str">
            <v>Actives International</v>
          </cell>
          <cell r="K2" t="str">
            <v>30</v>
          </cell>
        </row>
        <row r="3">
          <cell r="A3" t="str">
            <v>Ajanta Pharma Ltd</v>
          </cell>
          <cell r="B3" t="str">
            <v>98, Charkop Industrial Estate,</v>
          </cell>
          <cell r="C3" t="str">
            <v>Hindustan Naka, Link Road, Kandivali (W),</v>
          </cell>
          <cell r="D3" t="str">
            <v>Mumbai - 400 067,</v>
          </cell>
          <cell r="E3" t="str">
            <v>India</v>
          </cell>
          <cell r="F3" t="str">
            <v>Dr. M.K. Biyani / Ajay S Doshi</v>
          </cell>
          <cell r="G3" t="str">
            <v>+ 91 2 2868 3210</v>
          </cell>
          <cell r="H3" t="str">
            <v>+ 91 2 2868 2845</v>
          </cell>
          <cell r="I3" t="str">
            <v>Cash In Advance</v>
          </cell>
          <cell r="J3" t="str">
            <v>Ajanta Pharma</v>
          </cell>
          <cell r="K3" t="str">
            <v>Advance</v>
          </cell>
        </row>
        <row r="4">
          <cell r="A4" t="str">
            <v>American River Nutrition, Inc</v>
          </cell>
          <cell r="B4" t="str">
            <v>31, Campus Plaza,</v>
          </cell>
          <cell r="C4" t="str">
            <v>Hadley,</v>
          </cell>
          <cell r="D4" t="str">
            <v>MA 01035,</v>
          </cell>
          <cell r="E4" t="str">
            <v>USA</v>
          </cell>
          <cell r="F4" t="str">
            <v>Mr. Michael Mazumdar</v>
          </cell>
          <cell r="G4" t="str">
            <v>+ 1 413 253 3449</v>
          </cell>
          <cell r="H4" t="str">
            <v>+ 1 413 256 8665</v>
          </cell>
          <cell r="I4" t="str">
            <v>30 Days</v>
          </cell>
          <cell r="J4" t="str">
            <v>American River</v>
          </cell>
          <cell r="K4" t="str">
            <v>30</v>
          </cell>
        </row>
        <row r="5">
          <cell r="A5" t="str">
            <v>B&amp;D Nutritional Ingredients, Inc</v>
          </cell>
          <cell r="B5" t="str">
            <v>2794, Loker Ave,</v>
          </cell>
          <cell r="C5" t="str">
            <v>West Suite 103, Carsbad,</v>
          </cell>
          <cell r="D5" t="str">
            <v>CA 92008</v>
          </cell>
          <cell r="E5" t="str">
            <v>USA</v>
          </cell>
          <cell r="F5" t="str">
            <v>Mr. Bill Van Dyke</v>
          </cell>
          <cell r="G5" t="str">
            <v>+ 1 760 931 0900</v>
          </cell>
          <cell r="H5" t="str">
            <v>+ 1 760 931 9670</v>
          </cell>
          <cell r="I5" t="str">
            <v>Cash (COD)</v>
          </cell>
          <cell r="J5" t="str">
            <v>B&amp;D Nutritional</v>
          </cell>
          <cell r="K5" t="str">
            <v>COD</v>
          </cell>
        </row>
        <row r="6">
          <cell r="A6" t="str">
            <v>Bronson &amp; Jacobs Pty Limited</v>
          </cell>
          <cell r="B6" t="str">
            <v>5, Parkview Drive,</v>
          </cell>
          <cell r="C6" t="str">
            <v>Australia Centre,</v>
          </cell>
          <cell r="D6" t="str">
            <v>Homebush, NSW 2140,</v>
          </cell>
          <cell r="E6" t="str">
            <v>Australia</v>
          </cell>
          <cell r="F6" t="str">
            <v>Ms. Katrina Suttle</v>
          </cell>
          <cell r="G6" t="str">
            <v>+ 61 02 9394 3288</v>
          </cell>
          <cell r="H6" t="str">
            <v>+ 61 02 9394 3222</v>
          </cell>
          <cell r="I6" t="str">
            <v>Cash (COD)</v>
          </cell>
          <cell r="J6" t="str">
            <v>B&amp;J, Australia</v>
          </cell>
          <cell r="K6" t="str">
            <v>COD</v>
          </cell>
        </row>
        <row r="7">
          <cell r="A7" t="str">
            <v>Bronson &amp; Jacobs Pty Ltd</v>
          </cell>
          <cell r="B7" t="str">
            <v>10, Flower Street,</v>
          </cell>
          <cell r="C7" t="str">
            <v>Eden Terrace,</v>
          </cell>
          <cell r="D7" t="str">
            <v>Auckland 1035,</v>
          </cell>
          <cell r="E7" t="str">
            <v>New Zealand</v>
          </cell>
          <cell r="F7" t="str">
            <v>Ms. Andrea McDonald</v>
          </cell>
          <cell r="G7" t="str">
            <v>+ 64 9309 2528</v>
          </cell>
          <cell r="H7" t="str">
            <v>+ 64 9307 5809</v>
          </cell>
          <cell r="I7" t="str">
            <v>Cash (COD)</v>
          </cell>
          <cell r="J7" t="str">
            <v>B&amp;J, New Zealand</v>
          </cell>
          <cell r="K7" t="str">
            <v>COD</v>
          </cell>
        </row>
        <row r="8">
          <cell r="A8" t="str">
            <v>Bush Boake Allen Ltd</v>
          </cell>
          <cell r="B8" t="str">
            <v>Blackhorse Lane,</v>
          </cell>
          <cell r="C8" t="str">
            <v>Walthamstow,</v>
          </cell>
          <cell r="D8" t="str">
            <v>London E17 5QP,</v>
          </cell>
          <cell r="E8" t="str">
            <v>England</v>
          </cell>
          <cell r="F8" t="str">
            <v>Mr. Andrew Plumb</v>
          </cell>
          <cell r="G8" t="str">
            <v>+ 44 181 523 6000</v>
          </cell>
          <cell r="H8" t="str">
            <v>+ 44 181 523 6017</v>
          </cell>
          <cell r="I8" t="str">
            <v>30 Days</v>
          </cell>
          <cell r="J8" t="str">
            <v>Bush Boake Allen</v>
          </cell>
          <cell r="K8" t="str">
            <v>30</v>
          </cell>
        </row>
        <row r="9">
          <cell r="A9" t="str">
            <v>C.C. Palm Trading Sdn Bhd</v>
          </cell>
          <cell r="B9" t="str">
            <v>62B, 2nd Floor, Jalan Batu Unjur 1,</v>
          </cell>
          <cell r="C9" t="str">
            <v>Taman Bayu Perdana, Off Jalan Kim Chuan,</v>
          </cell>
          <cell r="D9" t="str">
            <v>41200 Klang, Selangor,</v>
          </cell>
          <cell r="E9" t="str">
            <v>Malaysia</v>
          </cell>
          <cell r="F9" t="str">
            <v>Mr. Goh Ching Chian</v>
          </cell>
          <cell r="G9" t="str">
            <v>+ 60 3 323 1655</v>
          </cell>
          <cell r="H9" t="str">
            <v>+ 60 3 323 0655</v>
          </cell>
          <cell r="I9" t="str">
            <v>Cash In Advance</v>
          </cell>
          <cell r="J9" t="str">
            <v>C.C. Palm</v>
          </cell>
          <cell r="K9" t="str">
            <v>Advance</v>
          </cell>
        </row>
        <row r="10">
          <cell r="A10" t="str">
            <v>Carotec Inc</v>
          </cell>
          <cell r="B10" t="str">
            <v>P.O. Box 9919,</v>
          </cell>
          <cell r="C10" t="str">
            <v>Naples,</v>
          </cell>
          <cell r="D10" t="str">
            <v>Florida 34101,</v>
          </cell>
          <cell r="E10" t="str">
            <v>USA</v>
          </cell>
          <cell r="F10" t="str">
            <v>Mr. James Spounias</v>
          </cell>
          <cell r="G10" t="str">
            <v>+ 1 941 353 2348</v>
          </cell>
          <cell r="H10" t="str">
            <v>+ 1 941 353 2365</v>
          </cell>
          <cell r="I10" t="str">
            <v>Cash (COD)</v>
          </cell>
          <cell r="J10" t="str">
            <v>Carotec Inc</v>
          </cell>
          <cell r="K10" t="str">
            <v>COD</v>
          </cell>
        </row>
        <row r="11">
          <cell r="A11" t="str">
            <v>Carotech Inc</v>
          </cell>
          <cell r="B11" t="str">
            <v>20, Orchid Court,</v>
          </cell>
          <cell r="C11" t="str">
            <v>Edicon,</v>
          </cell>
          <cell r="D11" t="str">
            <v>NJ 08820,</v>
          </cell>
          <cell r="E11" t="str">
            <v>USA</v>
          </cell>
          <cell r="F11" t="str">
            <v>Mr. WH Leong / Ms. WY Chow</v>
          </cell>
          <cell r="G11" t="str">
            <v>+ 1 908 822 9298</v>
          </cell>
          <cell r="H11" t="str">
            <v>+ 1 908 822 8290</v>
          </cell>
          <cell r="J11" t="str">
            <v>Carotech Inc</v>
          </cell>
        </row>
        <row r="12">
          <cell r="A12" t="str">
            <v>Chemische Fabrik Schweizerhall</v>
          </cell>
          <cell r="B12" t="str">
            <v>Elsasserstrsse 231,</v>
          </cell>
          <cell r="C12" t="str">
            <v>CH-4013 Basel,</v>
          </cell>
          <cell r="D12" t="str">
            <v>Switzerland</v>
          </cell>
          <cell r="F12" t="str">
            <v>Mrs. Marianne Spane-Hohler</v>
          </cell>
          <cell r="G12" t="str">
            <v>+ 41 6 1326 8308</v>
          </cell>
          <cell r="H12" t="str">
            <v>+ 41 6 1326 8383</v>
          </cell>
          <cell r="I12" t="str">
            <v>Cash (COD)</v>
          </cell>
          <cell r="J12" t="str">
            <v>Chemische Fabrik</v>
          </cell>
          <cell r="K12" t="str">
            <v>COD</v>
          </cell>
        </row>
        <row r="13">
          <cell r="A13" t="str">
            <v>Cognis Oleochemicals (M) Sdn Bhd</v>
          </cell>
          <cell r="B13" t="str">
            <v>Lot 4, Jalan Perak, Batu 9,</v>
          </cell>
          <cell r="C13" t="str">
            <v>Jalan Klang-Banting,</v>
          </cell>
          <cell r="D13" t="str">
            <v>42507 Telok Panglima Garang, Selangor,</v>
          </cell>
          <cell r="E13" t="str">
            <v>Malaysia</v>
          </cell>
          <cell r="F13" t="str">
            <v>Mr. Chen Teck Long</v>
          </cell>
          <cell r="G13" t="str">
            <v>+ 60 3 352 6015</v>
          </cell>
          <cell r="H13" t="str">
            <v>+ 60 3 352 7712</v>
          </cell>
          <cell r="I13" t="str">
            <v>Cash (COD)</v>
          </cell>
          <cell r="J13" t="str">
            <v>Cognis</v>
          </cell>
          <cell r="K13" t="str">
            <v>COD</v>
          </cell>
        </row>
        <row r="14">
          <cell r="A14" t="str">
            <v>Creatives Foods</v>
          </cell>
          <cell r="B14" t="str">
            <v>710, North Pearl Street,</v>
          </cell>
          <cell r="C14" t="str">
            <v>Osceola,</v>
          </cell>
          <cell r="D14" t="str">
            <v>Arkansas 72370,</v>
          </cell>
          <cell r="E14" t="str">
            <v>USA</v>
          </cell>
          <cell r="F14" t="str">
            <v>Ms. Mitchell</v>
          </cell>
          <cell r="G14" t="str">
            <v>+ 1 870 563 2601</v>
          </cell>
          <cell r="H14" t="str">
            <v>+ 1 870 563 3824</v>
          </cell>
          <cell r="I14" t="str">
            <v>Cash (COD)</v>
          </cell>
          <cell r="J14" t="str">
            <v>Creatives Foods</v>
          </cell>
          <cell r="K14" t="str">
            <v>COD</v>
          </cell>
        </row>
        <row r="15">
          <cell r="A15" t="str">
            <v>Dr. George Drezser</v>
          </cell>
          <cell r="B15" t="str">
            <v>Warren State Hospital</v>
          </cell>
          <cell r="C15" t="str">
            <v>33, Main Drive, Northern Warren,</v>
          </cell>
          <cell r="D15" t="str">
            <v>Pennsylvania 16365-5099,</v>
          </cell>
          <cell r="E15" t="str">
            <v>USA</v>
          </cell>
          <cell r="F15" t="str">
            <v>Dr. George Drezser</v>
          </cell>
          <cell r="I15" t="str">
            <v>Dr. George Drezser</v>
          </cell>
          <cell r="J15" t="str">
            <v>Dr. George Drezser</v>
          </cell>
          <cell r="K15" t="str">
            <v>Advance</v>
          </cell>
        </row>
        <row r="16">
          <cell r="A16" t="str">
            <v>Dr. George Webb</v>
          </cell>
          <cell r="B16" t="str">
            <v>28, Sunset Cliff Rd,</v>
          </cell>
          <cell r="C16" t="str">
            <v>Burlington,</v>
          </cell>
          <cell r="D16" t="str">
            <v>VT 05401,</v>
          </cell>
          <cell r="E16" t="str">
            <v>USA</v>
          </cell>
          <cell r="F16" t="str">
            <v>Dr. George Webb</v>
          </cell>
          <cell r="G16" t="str">
            <v>+ 1 802 862 3249</v>
          </cell>
          <cell r="I16" t="str">
            <v>Cash (COD)</v>
          </cell>
          <cell r="J16" t="str">
            <v>Dr. George Webb</v>
          </cell>
          <cell r="K16" t="str">
            <v>COD</v>
          </cell>
        </row>
        <row r="17">
          <cell r="A17" t="str">
            <v>Dr. Marcus GmbH</v>
          </cell>
          <cell r="B17" t="str">
            <v>Postfach 11 40,</v>
          </cell>
          <cell r="C17" t="str">
            <v>21494 Geesthacht,</v>
          </cell>
          <cell r="D17" t="str">
            <v>Germany</v>
          </cell>
          <cell r="F17" t="str">
            <v>Mrs. Romy Vehrs</v>
          </cell>
          <cell r="G17" t="str">
            <v>+ 49 4152 8000</v>
          </cell>
          <cell r="H17" t="str">
            <v>+ 49 4152 5479</v>
          </cell>
          <cell r="I17" t="str">
            <v>L/C At Sight</v>
          </cell>
          <cell r="J17" t="str">
            <v>Dr. Marcus</v>
          </cell>
          <cell r="K17" t="str">
            <v>L/C Sight</v>
          </cell>
        </row>
        <row r="18">
          <cell r="A18" t="str">
            <v>Eurochem Feinchemie GmbH</v>
          </cell>
          <cell r="B18" t="str">
            <v>IndustriestraBe 35a,</v>
          </cell>
          <cell r="C18" t="str">
            <v>D-82194 Grobenzell,</v>
          </cell>
          <cell r="D18" t="str">
            <v>Germany</v>
          </cell>
          <cell r="F18" t="str">
            <v>Ms. Anja Schalin</v>
          </cell>
          <cell r="G18" t="str">
            <v>+ 49 8142 650 053</v>
          </cell>
          <cell r="H18" t="str">
            <v>+ 49 8142 650 5329</v>
          </cell>
          <cell r="I18" t="str">
            <v>30 Days</v>
          </cell>
          <cell r="J18" t="str">
            <v>Eurochem</v>
          </cell>
          <cell r="K18" t="str">
            <v>30</v>
          </cell>
        </row>
        <row r="19">
          <cell r="A19" t="str">
            <v>Fuji Chemical Industry Co. Ltd</v>
          </cell>
          <cell r="B19" t="str">
            <v>55, Yoko-Hoonji, Kamlichi-Machi,</v>
          </cell>
          <cell r="C19" t="str">
            <v>Nakanlikawa-Gun,</v>
          </cell>
          <cell r="D19" t="str">
            <v>Toyama 930-0397,</v>
          </cell>
          <cell r="E19" t="str">
            <v>Japan</v>
          </cell>
          <cell r="F19" t="str">
            <v>Mr. Kim Geurra</v>
          </cell>
          <cell r="G19" t="str">
            <v>+ 81 7 6472 2323</v>
          </cell>
          <cell r="H19" t="str">
            <v>+ 81 7 6472 2330</v>
          </cell>
          <cell r="I19" t="str">
            <v>Cash (COD)</v>
          </cell>
          <cell r="J19" t="str">
            <v>Fuji Chemical</v>
          </cell>
          <cell r="K19" t="str">
            <v>COD</v>
          </cell>
        </row>
        <row r="20">
          <cell r="A20" t="str">
            <v>FullyPop Pte Ltd</v>
          </cell>
          <cell r="B20" t="str">
            <v>62C, Jalan Dermawan,</v>
          </cell>
          <cell r="C20" t="str">
            <v>Singapore 669010</v>
          </cell>
          <cell r="F20" t="str">
            <v>Ms. Christina Ho</v>
          </cell>
          <cell r="G20" t="str">
            <v>+ 65 765 6583</v>
          </cell>
          <cell r="H20" t="str">
            <v>+ 65 765 1108</v>
          </cell>
          <cell r="I20" t="str">
            <v>Cash In Advance</v>
          </cell>
          <cell r="J20" t="str">
            <v>FullyPop</v>
          </cell>
          <cell r="K20" t="str">
            <v>Advance</v>
          </cell>
        </row>
        <row r="21">
          <cell r="A21" t="str">
            <v>Green &amp; Natural Sdn Bhd</v>
          </cell>
          <cell r="B21" t="str">
            <v>23A, Jalan SS18/6,</v>
          </cell>
          <cell r="C21" t="str">
            <v>47500 Subang Jaya,</v>
          </cell>
          <cell r="D21" t="str">
            <v>Selangor,</v>
          </cell>
          <cell r="E21" t="str">
            <v>Malaysia</v>
          </cell>
          <cell r="F21" t="str">
            <v>Mr. Adrian Ding</v>
          </cell>
          <cell r="G21" t="str">
            <v>+ 60 3 735 1633</v>
          </cell>
          <cell r="H21" t="str">
            <v>+ 60 3 732 4758</v>
          </cell>
          <cell r="I21" t="str">
            <v>L/C At Sight</v>
          </cell>
          <cell r="J21" t="str">
            <v>Green &amp; Natural</v>
          </cell>
          <cell r="K21" t="str">
            <v>L/C Sight</v>
          </cell>
        </row>
        <row r="22">
          <cell r="A22" t="str">
            <v>H. Reisman Corporation</v>
          </cell>
          <cell r="B22" t="str">
            <v>P.O. Box 759,</v>
          </cell>
          <cell r="C22" t="str">
            <v>377, Crane Street, Orange,</v>
          </cell>
          <cell r="D22" t="str">
            <v>NJ 07051,</v>
          </cell>
          <cell r="E22" t="str">
            <v>USA</v>
          </cell>
          <cell r="F22" t="str">
            <v>Mr. Charles Baccaro</v>
          </cell>
          <cell r="G22" t="str">
            <v>+ 1 973 677 9200</v>
          </cell>
          <cell r="H22" t="str">
            <v>+ 1 973 675 2766</v>
          </cell>
          <cell r="I22" t="str">
            <v>L/C 30 Days After AWB Date</v>
          </cell>
          <cell r="J22" t="str">
            <v>H. Reisman</v>
          </cell>
          <cell r="K22" t="str">
            <v>L/C 30</v>
          </cell>
        </row>
        <row r="23">
          <cell r="A23" t="str">
            <v>Helmut Kiesow-Chemikalien und Rohstoffe</v>
          </cell>
          <cell r="B23" t="str">
            <v>Bellersheimer StraBe 28,</v>
          </cell>
          <cell r="C23" t="str">
            <v>D-35410 Hungen,</v>
          </cell>
          <cell r="D23" t="str">
            <v>Germany</v>
          </cell>
          <cell r="F23" t="str">
            <v>Mr. Helmut Kiesow</v>
          </cell>
          <cell r="G23" t="str">
            <v>+ 49 06 4025 0363</v>
          </cell>
          <cell r="H23" t="str">
            <v>+ 49 06 4025 0364</v>
          </cell>
          <cell r="I23" t="str">
            <v>Cash In Advance</v>
          </cell>
          <cell r="J23" t="str">
            <v>Helmut Kiesow</v>
          </cell>
          <cell r="K23" t="str">
            <v>Advance</v>
          </cell>
        </row>
        <row r="24">
          <cell r="A24" t="str">
            <v>Hoe Pharmaceuticals Sdn Bhd</v>
          </cell>
          <cell r="B24" t="str">
            <v>Lot 10, Jalan Sultan Mohd 6,</v>
          </cell>
          <cell r="C24" t="str">
            <v>Bandar Sultan Suleiman,</v>
          </cell>
          <cell r="D24" t="str">
            <v>42000 Port Klang, Selangor,</v>
          </cell>
          <cell r="E24" t="str">
            <v>Malaysia</v>
          </cell>
          <cell r="F24" t="str">
            <v>Ms. Lim Siow Chen</v>
          </cell>
          <cell r="G24" t="str">
            <v>+ 60 3 3176 4810</v>
          </cell>
          <cell r="H24" t="str">
            <v>+ 60 3 3176 4717</v>
          </cell>
          <cell r="I24" t="str">
            <v>30 Days</v>
          </cell>
          <cell r="J24" t="str">
            <v>Hoe Pharmaceuticals</v>
          </cell>
          <cell r="K24" t="str">
            <v>30</v>
          </cell>
        </row>
        <row r="25">
          <cell r="A25" t="str">
            <v>Holistic International</v>
          </cell>
          <cell r="B25" t="str">
            <v>P.O. Box 92,</v>
          </cell>
          <cell r="C25" t="str">
            <v>4404-12 Street Ne Calgary,</v>
          </cell>
          <cell r="D25" t="str">
            <v>Alerta, T2E 6K9,</v>
          </cell>
          <cell r="E25" t="str">
            <v>Canada</v>
          </cell>
          <cell r="F25" t="str">
            <v>DR. T. Nibber</v>
          </cell>
          <cell r="G25" t="str">
            <v>+ 40 3250 9997</v>
          </cell>
          <cell r="H25" t="str">
            <v>+ 40 3250 9974</v>
          </cell>
          <cell r="I25" t="str">
            <v>Cash (COD)</v>
          </cell>
          <cell r="J25" t="str">
            <v>Holistic</v>
          </cell>
          <cell r="K25" t="str">
            <v>COD</v>
          </cell>
        </row>
        <row r="26">
          <cell r="A26" t="str">
            <v>Hovid Sdn Bhd</v>
          </cell>
          <cell r="B26" t="str">
            <v>121, Jalan Kuala Kangsar,</v>
          </cell>
          <cell r="C26" t="str">
            <v>30010 Ipoh,</v>
          </cell>
          <cell r="D26" t="str">
            <v>Perak,</v>
          </cell>
          <cell r="E26" t="str">
            <v>Malaysia</v>
          </cell>
          <cell r="G26" t="str">
            <v>+ 60 5 506 0690</v>
          </cell>
          <cell r="H26" t="str">
            <v>+ 60 5 506 1215</v>
          </cell>
          <cell r="I26" t="str">
            <v>Cash (COD)</v>
          </cell>
          <cell r="J26" t="str">
            <v>Hovid</v>
          </cell>
          <cell r="K26" t="str">
            <v>COD</v>
          </cell>
        </row>
        <row r="27">
          <cell r="A27" t="str">
            <v>Itochu Corporation</v>
          </cell>
          <cell r="B27" t="str">
            <v>5-1, Kita-Aoyama 2-Chome,</v>
          </cell>
          <cell r="C27" t="str">
            <v>Minato-ku,</v>
          </cell>
          <cell r="D27" t="str">
            <v>Tokyo,</v>
          </cell>
          <cell r="E27" t="str">
            <v>Japan</v>
          </cell>
          <cell r="F27" t="str">
            <v>Mr. Akihira Aritome</v>
          </cell>
          <cell r="I27" t="str">
            <v>Cash (COD)</v>
          </cell>
          <cell r="J27" t="str">
            <v>Itochu</v>
          </cell>
          <cell r="K27" t="str">
            <v>COD</v>
          </cell>
        </row>
        <row r="28">
          <cell r="A28" t="str">
            <v>JB Corporation</v>
          </cell>
          <cell r="B28" t="str">
            <v>Wonbang Bldg.,</v>
          </cell>
          <cell r="C28" t="str">
            <v>584-3, Sinsa-Dong, Kangnam-Ku,</v>
          </cell>
          <cell r="D28" t="str">
            <v>Seoul 135-120,</v>
          </cell>
          <cell r="E28" t="str">
            <v>Korea</v>
          </cell>
          <cell r="F28" t="str">
            <v>Mr. K.S. Park</v>
          </cell>
          <cell r="G28" t="str">
            <v>+ 82 2 3445 8660</v>
          </cell>
          <cell r="H28" t="str">
            <v>+ 82 2 3445 8661</v>
          </cell>
          <cell r="I28" t="str">
            <v>Cash In Advance</v>
          </cell>
          <cell r="J28" t="str">
            <v>JB Corporation</v>
          </cell>
          <cell r="K28" t="str">
            <v>Advance</v>
          </cell>
        </row>
        <row r="29">
          <cell r="A29" t="str">
            <v>Keck Seng (M) Berhad</v>
          </cell>
          <cell r="B29" t="str">
            <v>Masai Palm Oil Refinary,</v>
          </cell>
          <cell r="C29" t="str">
            <v>9 Miles Off Jalan Kong Kong,</v>
          </cell>
          <cell r="D29" t="str">
            <v>Masai 81757, Johor</v>
          </cell>
          <cell r="E29" t="str">
            <v>Malaysia</v>
          </cell>
          <cell r="F29" t="str">
            <v>Mr. Gian Heng Fatt</v>
          </cell>
          <cell r="G29" t="str">
            <v>+ 60 10 716 6991</v>
          </cell>
          <cell r="H29" t="str">
            <v>+ 60 7 261 1985</v>
          </cell>
          <cell r="I29" t="str">
            <v>Cash In Advance</v>
          </cell>
          <cell r="J29" t="str">
            <v>Keck Seng</v>
          </cell>
          <cell r="K29" t="str">
            <v>Advance</v>
          </cell>
        </row>
        <row r="30">
          <cell r="A30" t="str">
            <v>Kemin Industries (Asia) Pte Ltd</v>
          </cell>
          <cell r="B30" t="str">
            <v>12, Senoko Drive,</v>
          </cell>
          <cell r="C30" t="str">
            <v>Singapore 758200</v>
          </cell>
          <cell r="F30" t="str">
            <v>Ms. Yeo Siew Cheng</v>
          </cell>
          <cell r="G30" t="str">
            <v>+ 65 755 1633</v>
          </cell>
          <cell r="H30" t="str">
            <v>+ 65 754 1266</v>
          </cell>
          <cell r="I30" t="str">
            <v>30 Days</v>
          </cell>
          <cell r="J30" t="str">
            <v>Kemin</v>
          </cell>
          <cell r="K30" t="str">
            <v>30</v>
          </cell>
        </row>
        <row r="31">
          <cell r="A31" t="str">
            <v>Kingsway</v>
          </cell>
          <cell r="B31" t="str">
            <v>3406, Tarlton LA,</v>
          </cell>
          <cell r="C31" t="str">
            <v>Suite 130, Austin,</v>
          </cell>
          <cell r="D31" t="str">
            <v>TX 78746,</v>
          </cell>
          <cell r="E31" t="str">
            <v>USA</v>
          </cell>
          <cell r="F31" t="str">
            <v>Mr. Bill Hart</v>
          </cell>
          <cell r="G31" t="str">
            <v>+ 1 512 327 5260</v>
          </cell>
          <cell r="H31" t="str">
            <v>+ 1 512 306 9922</v>
          </cell>
          <cell r="I31" t="str">
            <v>Cash In Advance</v>
          </cell>
          <cell r="J31" t="str">
            <v>Kingsway</v>
          </cell>
          <cell r="K31" t="str">
            <v>Advance</v>
          </cell>
        </row>
        <row r="32">
          <cell r="A32" t="str">
            <v>Lucille Farm Products</v>
          </cell>
          <cell r="B32" t="str">
            <v>Jonergin Drive,</v>
          </cell>
          <cell r="C32" t="str">
            <v>Swanton,</v>
          </cell>
          <cell r="D32" t="str">
            <v>VT 05488,</v>
          </cell>
          <cell r="E32" t="str">
            <v>USA</v>
          </cell>
          <cell r="F32" t="str">
            <v>Mr. Jerry Falavene</v>
          </cell>
          <cell r="G32" t="str">
            <v>+ 1 802 868 7301</v>
          </cell>
          <cell r="I32" t="str">
            <v>Cash (COD)</v>
          </cell>
          <cell r="J32" t="str">
            <v>Lucille Farm</v>
          </cell>
          <cell r="K32" t="str">
            <v>COD</v>
          </cell>
        </row>
        <row r="33">
          <cell r="A33" t="str">
            <v>Marvel Zone Sdn Bhd</v>
          </cell>
          <cell r="B33" t="str">
            <v>32, Medan Lapangan 2,</v>
          </cell>
          <cell r="C33" t="str">
            <v>Medan Lapangan Legenda,</v>
          </cell>
          <cell r="D33" t="str">
            <v>31350 Ipoh, Perak,</v>
          </cell>
          <cell r="E33" t="str">
            <v>Malaysia</v>
          </cell>
          <cell r="F33" t="str">
            <v>Ms. Agnes / Ms. Aivon</v>
          </cell>
          <cell r="I33" t="str">
            <v>Cash (COD)</v>
          </cell>
          <cell r="J33" t="str">
            <v>Marvel Zone</v>
          </cell>
          <cell r="K33" t="str">
            <v>COD</v>
          </cell>
        </row>
        <row r="34">
          <cell r="A34" t="str">
            <v>Meat And Fat Research Institute</v>
          </cell>
          <cell r="B34" t="str">
            <v>04-190 Warszawa,</v>
          </cell>
          <cell r="C34" t="str">
            <v>Jubilerska 4,</v>
          </cell>
          <cell r="D34" t="str">
            <v>Poland</v>
          </cell>
          <cell r="F34" t="str">
            <v>Prof. Hab. A. Jakubowski</v>
          </cell>
          <cell r="H34" t="str">
            <v>+ 48 2 2610 2366</v>
          </cell>
          <cell r="I34" t="str">
            <v>Cash In Advance</v>
          </cell>
          <cell r="J34" t="str">
            <v>Meat &amp; Fat Research</v>
          </cell>
          <cell r="K34" t="str">
            <v>Advance</v>
          </cell>
        </row>
        <row r="35">
          <cell r="A35" t="str">
            <v>Medilux Oils &amp; Fats Trading</v>
          </cell>
          <cell r="B35" t="str">
            <v>No. 1, Jalan Melor 5,</v>
          </cell>
          <cell r="C35" t="str">
            <v>Taman Sri Ramai,</v>
          </cell>
          <cell r="D35" t="str">
            <v>43000 Kajang, Selangor,</v>
          </cell>
          <cell r="E35" t="str">
            <v>Malaysia</v>
          </cell>
          <cell r="F35" t="str">
            <v>Mr. M. Avadai Raj</v>
          </cell>
          <cell r="G35" t="str">
            <v>+ 60 3 8934 6354</v>
          </cell>
          <cell r="H35" t="str">
            <v>+ 60 3 8937 2584</v>
          </cell>
          <cell r="I35" t="str">
            <v>Cash In Advance</v>
          </cell>
          <cell r="J35" t="str">
            <v>Medilux</v>
          </cell>
          <cell r="K35" t="str">
            <v>Advance</v>
          </cell>
        </row>
        <row r="36">
          <cell r="A36" t="str">
            <v>Mewah Coat Sdn Bhd</v>
          </cell>
          <cell r="B36" t="str">
            <v>22, Jalan TSB 22,</v>
          </cell>
          <cell r="C36" t="str">
            <v>Taman Industri Sg. Buluh,</v>
          </cell>
          <cell r="D36" t="str">
            <v>47000 Sg. Buluh, Selangor,</v>
          </cell>
          <cell r="E36" t="str">
            <v>Malaysia</v>
          </cell>
          <cell r="F36" t="str">
            <v>Mr. Kriz Ng</v>
          </cell>
          <cell r="G36" t="str">
            <v>+ 60 3 657 1505</v>
          </cell>
          <cell r="H36" t="str">
            <v>+ 60 3 657 550 7</v>
          </cell>
          <cell r="I36" t="str">
            <v>Cash (COD)</v>
          </cell>
          <cell r="J36" t="str">
            <v>Mewah Coat</v>
          </cell>
          <cell r="K36" t="str">
            <v>COD</v>
          </cell>
        </row>
        <row r="37">
          <cell r="A37" t="str">
            <v>Mitsubishi Corporation</v>
          </cell>
          <cell r="B37" t="str">
            <v>New Business Development Team, Oil &amp; Fats Dept. (LY-L)</v>
          </cell>
          <cell r="C37" t="str">
            <v>3-1, Marunouchi 2-Chome,</v>
          </cell>
          <cell r="D37" t="str">
            <v>Chiyoda-Ku, Tokyo 100-8086,</v>
          </cell>
          <cell r="E37" t="str">
            <v>Japan</v>
          </cell>
          <cell r="F37" t="str">
            <v>Mr. Masaaki Miyano</v>
          </cell>
          <cell r="G37" t="str">
            <v>+ 81 3 3210 6499</v>
          </cell>
          <cell r="H37" t="str">
            <v>+ 81 3 3210 6546</v>
          </cell>
          <cell r="I37" t="str">
            <v>Cash In Advance</v>
          </cell>
          <cell r="J37" t="str">
            <v>Mitsubishi Corporation</v>
          </cell>
          <cell r="K37" t="str">
            <v>Advance</v>
          </cell>
        </row>
        <row r="38">
          <cell r="A38" t="str">
            <v>Naturex S.A.</v>
          </cell>
          <cell r="B38" t="str">
            <v>BP1218 - 84911,</v>
          </cell>
          <cell r="C38" t="str">
            <v>Avignon,</v>
          </cell>
          <cell r="D38" t="str">
            <v>Cedex 9,</v>
          </cell>
          <cell r="E38" t="str">
            <v>France</v>
          </cell>
          <cell r="F38" t="str">
            <v>Mr. Philippe Lartigue</v>
          </cell>
          <cell r="G38" t="str">
            <v>+ 33 4 9023 9689</v>
          </cell>
          <cell r="H38" t="str">
            <v>+ 33 4 9023 7340</v>
          </cell>
          <cell r="I38" t="str">
            <v>Cash (COD)</v>
          </cell>
          <cell r="J38" t="str">
            <v>Naturex S.A.</v>
          </cell>
          <cell r="K38" t="str">
            <v>COD</v>
          </cell>
        </row>
        <row r="39">
          <cell r="A39" t="str">
            <v>Nutrition Encounter</v>
          </cell>
          <cell r="B39" t="str">
            <v>61, Bahama Reef,</v>
          </cell>
          <cell r="C39" t="str">
            <v>Novato,</v>
          </cell>
          <cell r="D39" t="str">
            <v>CA 94948,</v>
          </cell>
          <cell r="E39" t="str">
            <v>USA</v>
          </cell>
          <cell r="F39" t="str">
            <v>Mr. Si Kamen</v>
          </cell>
          <cell r="G39" t="str">
            <v>+ 1 415 883 5154</v>
          </cell>
          <cell r="H39" t="str">
            <v>+ 1 415 883 9051</v>
          </cell>
          <cell r="I39" t="str">
            <v>Cash (COD)</v>
          </cell>
          <cell r="J39" t="str">
            <v>Nutrition Encounter</v>
          </cell>
          <cell r="K39" t="str">
            <v>COD</v>
          </cell>
        </row>
        <row r="40">
          <cell r="A40" t="str">
            <v>Nutrition Supplies &amp; Services (IRL) Ltd</v>
          </cell>
          <cell r="B40" t="str">
            <v>Innishannon Co.,</v>
          </cell>
          <cell r="C40" t="str">
            <v>Cork,</v>
          </cell>
          <cell r="D40" t="str">
            <v>Ireland</v>
          </cell>
          <cell r="F40" t="str">
            <v>Mr. Mark Shanahan</v>
          </cell>
          <cell r="G40" t="str">
            <v>+ 35 3 2177 5522</v>
          </cell>
          <cell r="H40" t="str">
            <v>+ 35 3 2177 5449</v>
          </cell>
          <cell r="I40" t="str">
            <v>Cash In Advance</v>
          </cell>
          <cell r="J40" t="str">
            <v>Nutrition Supplies</v>
          </cell>
          <cell r="K40" t="str">
            <v>Advance</v>
          </cell>
        </row>
        <row r="41">
          <cell r="A41" t="str">
            <v>Overseal Foods Limited</v>
          </cell>
          <cell r="B41" t="str">
            <v>Park Road, Overseal,</v>
          </cell>
          <cell r="C41" t="str">
            <v>Swadlincote,</v>
          </cell>
          <cell r="D41" t="str">
            <v>Derbyshire DE12 6JX,</v>
          </cell>
          <cell r="E41" t="str">
            <v>England</v>
          </cell>
          <cell r="F41" t="str">
            <v>Ms. Karen Murray</v>
          </cell>
          <cell r="G41" t="str">
            <v>+ 44 1 283 224 221</v>
          </cell>
          <cell r="H41" t="str">
            <v>+ 44 1 283 222 006</v>
          </cell>
          <cell r="I41" t="str">
            <v>Cash (COD)</v>
          </cell>
          <cell r="J41" t="str">
            <v>Overseal</v>
          </cell>
          <cell r="K41" t="str">
            <v>COD</v>
          </cell>
        </row>
        <row r="42">
          <cell r="A42" t="str">
            <v>Palm Oil Research Institute Of Malaysia</v>
          </cell>
          <cell r="B42" t="str">
            <v>6, Persiaran Institusi,</v>
          </cell>
          <cell r="C42" t="str">
            <v>Bandar Bari Bangi, 43000 Kajang,</v>
          </cell>
          <cell r="D42" t="str">
            <v>Selangor,</v>
          </cell>
          <cell r="E42" t="str">
            <v>Malaysia</v>
          </cell>
          <cell r="G42" t="str">
            <v>+ 60 3 8925 9155</v>
          </cell>
          <cell r="H42" t="str">
            <v>+ 60 3 8925 9446</v>
          </cell>
          <cell r="I42" t="str">
            <v>Cash (COD)</v>
          </cell>
          <cell r="J42" t="str">
            <v>PORIM</v>
          </cell>
          <cell r="K42" t="str">
            <v>COD</v>
          </cell>
        </row>
        <row r="43">
          <cell r="A43" t="str">
            <v>Performance Additives</v>
          </cell>
          <cell r="B43" t="str">
            <v>5, Jalan IP2,</v>
          </cell>
          <cell r="C43" t="str">
            <v>Taman Perindustrian SIME UEP,</v>
          </cell>
          <cell r="D43" t="str">
            <v>47600 Subang Jaya, Selangor,</v>
          </cell>
          <cell r="E43" t="str">
            <v>Malaysia</v>
          </cell>
          <cell r="G43" t="str">
            <v>+ 60 3 724 4976</v>
          </cell>
          <cell r="H43" t="str">
            <v>+ 60 3 724 5377</v>
          </cell>
          <cell r="I43" t="str">
            <v>30 Days</v>
          </cell>
          <cell r="J43" t="str">
            <v>Performance</v>
          </cell>
          <cell r="K43" t="str">
            <v>30</v>
          </cell>
        </row>
        <row r="44">
          <cell r="A44" t="str">
            <v>Pharmachief International Corp.</v>
          </cell>
          <cell r="B44" t="str">
            <v>8F-3, No. 200, Section 4,</v>
          </cell>
          <cell r="C44" t="str">
            <v>Wen Hsien Road, North District,</v>
          </cell>
          <cell r="D44" t="str">
            <v>Taichung,</v>
          </cell>
          <cell r="E44" t="str">
            <v>Taiwan R.O.C.</v>
          </cell>
          <cell r="F44" t="str">
            <v>Ms. Fay Hsu</v>
          </cell>
          <cell r="G44" t="str">
            <v>+ 86 6 4296 7157</v>
          </cell>
          <cell r="H44" t="str">
            <v>+ 86 6 4291 5957</v>
          </cell>
          <cell r="I44" t="str">
            <v>L/C At Sight</v>
          </cell>
          <cell r="J44" t="str">
            <v>Pharmachief</v>
          </cell>
          <cell r="K44" t="str">
            <v>L/C Sight</v>
          </cell>
        </row>
        <row r="45">
          <cell r="A45" t="str">
            <v>Pharmacia &amp; Upjohn</v>
          </cell>
          <cell r="B45" t="str">
            <v>7171, Portage Road,</v>
          </cell>
          <cell r="C45" t="str">
            <v>Kalamazoo,</v>
          </cell>
          <cell r="D45" t="str">
            <v>MI 49001,</v>
          </cell>
          <cell r="E45" t="str">
            <v>USA</v>
          </cell>
          <cell r="F45" t="str">
            <v>Mr. Kelvin Short</v>
          </cell>
          <cell r="I45" t="str">
            <v>Cash (COD)</v>
          </cell>
          <cell r="J45" t="str">
            <v>Pharmacia &amp; Upjohn</v>
          </cell>
          <cell r="K45" t="str">
            <v>COD</v>
          </cell>
        </row>
        <row r="46">
          <cell r="A46" t="str">
            <v>Phytone Limited</v>
          </cell>
          <cell r="B46" t="str">
            <v>Third Avenue Centrum 100,</v>
          </cell>
          <cell r="C46" t="str">
            <v>Burton On Treut,</v>
          </cell>
          <cell r="D46" t="str">
            <v>Staffordshire DE14 2WD,</v>
          </cell>
          <cell r="E46" t="str">
            <v>England</v>
          </cell>
          <cell r="F46" t="str">
            <v>Mr. Bruce Henry</v>
          </cell>
          <cell r="G46" t="str">
            <v>+ 44 1 283 543 300</v>
          </cell>
          <cell r="H46" t="str">
            <v>+ 44 1 283 543 322</v>
          </cell>
          <cell r="I46" t="str">
            <v>Cash (COD)</v>
          </cell>
          <cell r="J46" t="str">
            <v>Phytone</v>
          </cell>
          <cell r="K46" t="str">
            <v>COD</v>
          </cell>
        </row>
        <row r="47">
          <cell r="A47" t="str">
            <v>Progress Laboratories, Inc</v>
          </cell>
          <cell r="B47" t="str">
            <v>1701 W. Walnut Hill Ln.,</v>
          </cell>
          <cell r="C47" t="str">
            <v>Irving,</v>
          </cell>
          <cell r="D47" t="str">
            <v>TX 75038,</v>
          </cell>
          <cell r="E47" t="str">
            <v>USA</v>
          </cell>
          <cell r="F47" t="str">
            <v>Mr. Rick Carter</v>
          </cell>
          <cell r="G47" t="str">
            <v>+ 1 972 518 9660</v>
          </cell>
          <cell r="H47" t="str">
            <v>+ 1 972 518 9665</v>
          </cell>
          <cell r="I47" t="str">
            <v>30 Days</v>
          </cell>
          <cell r="J47" t="str">
            <v>Progressive</v>
          </cell>
          <cell r="K47" t="str">
            <v>30</v>
          </cell>
        </row>
        <row r="48">
          <cell r="A48" t="str">
            <v>Resource Materials LLC</v>
          </cell>
          <cell r="B48" t="str">
            <v>314A, Front Street,</v>
          </cell>
          <cell r="C48" t="str">
            <v>New Richmond,</v>
          </cell>
          <cell r="D48" t="str">
            <v>OH 45157,</v>
          </cell>
          <cell r="E48" t="str">
            <v>USA</v>
          </cell>
          <cell r="F48" t="str">
            <v>Mr. John Marsden</v>
          </cell>
          <cell r="G48" t="str">
            <v>+ 1 513 553 2130</v>
          </cell>
          <cell r="H48" t="str">
            <v>+ 1 513 553 1082</v>
          </cell>
          <cell r="I48" t="str">
            <v>Cash (COD)</v>
          </cell>
          <cell r="J48" t="str">
            <v>Resource Materials</v>
          </cell>
          <cell r="K48" t="str">
            <v>COD</v>
          </cell>
        </row>
        <row r="49">
          <cell r="A49" t="str">
            <v>Sancolor S.A.</v>
          </cell>
          <cell r="B49" t="str">
            <v>Juan de La Cierva 16,</v>
          </cell>
          <cell r="C49" t="str">
            <v>08960 Sant Just Desvern,</v>
          </cell>
          <cell r="D49" t="str">
            <v>Barcelona,</v>
          </cell>
          <cell r="E49" t="str">
            <v>Spain</v>
          </cell>
          <cell r="F49" t="str">
            <v>Mr. Juan Santacana</v>
          </cell>
          <cell r="G49" t="str">
            <v>+ 34 9 3372 8354</v>
          </cell>
          <cell r="H49" t="str">
            <v>+ 34 9 3372 4701</v>
          </cell>
          <cell r="I49" t="str">
            <v>Cash (COD)</v>
          </cell>
          <cell r="J49" t="str">
            <v>Sancolor S.A.</v>
          </cell>
          <cell r="K49" t="str">
            <v>COD</v>
          </cell>
        </row>
        <row r="50">
          <cell r="A50" t="str">
            <v>Schweizerhall Pharma International GmbH</v>
          </cell>
          <cell r="B50" t="str">
            <v>Winterhuder Weg 27,</v>
          </cell>
          <cell r="C50" t="str">
            <v>22085 Hamburg,</v>
          </cell>
          <cell r="D50" t="str">
            <v>Germany</v>
          </cell>
          <cell r="F50" t="str">
            <v>Mrs. Helga Wahlers</v>
          </cell>
          <cell r="G50" t="str">
            <v>+ 49 4022 7026</v>
          </cell>
          <cell r="H50" t="str">
            <v>+ 49 40 2270 2626</v>
          </cell>
          <cell r="I50" t="str">
            <v>Cash (COD)</v>
          </cell>
          <cell r="J50" t="str">
            <v>Schweizerhall Pharma</v>
          </cell>
          <cell r="K50" t="str">
            <v>COD</v>
          </cell>
        </row>
        <row r="51">
          <cell r="A51" t="str">
            <v>Schweizerhall-France Chimie Fine</v>
          </cell>
          <cell r="B51" t="str">
            <v>57, Boulevard de Montmorency,</v>
          </cell>
          <cell r="C51" t="str">
            <v>75016 Paris,</v>
          </cell>
          <cell r="D51" t="str">
            <v>France</v>
          </cell>
          <cell r="F51" t="str">
            <v>Mrs. N. Jacquemier</v>
          </cell>
          <cell r="G51" t="str">
            <v>+ 33 1 4414 6940</v>
          </cell>
          <cell r="H51" t="str">
            <v>+ 33 1 4414 6950</v>
          </cell>
          <cell r="I51" t="str">
            <v>Cash (COD)</v>
          </cell>
          <cell r="J51" t="str">
            <v>Schweizerhall France</v>
          </cell>
          <cell r="K51" t="str">
            <v>COD</v>
          </cell>
        </row>
        <row r="52">
          <cell r="A52" t="str">
            <v>Simply Healing</v>
          </cell>
          <cell r="B52" t="str">
            <v>Greylyn Business Park,</v>
          </cell>
          <cell r="C52" t="str">
            <v>Suite E, 9303 Monroe Rd. Charlotte,</v>
          </cell>
          <cell r="D52" t="str">
            <v>NC 28270,</v>
          </cell>
          <cell r="E52" t="str">
            <v>USA</v>
          </cell>
          <cell r="F52" t="str">
            <v>Dr. Aleksander Strande, ND., PhD.</v>
          </cell>
          <cell r="G52" t="str">
            <v>+ 1 704 333 3530</v>
          </cell>
          <cell r="H52" t="str">
            <v>+ 1 704 542 3697</v>
          </cell>
          <cell r="I52" t="str">
            <v>Cash In Advance</v>
          </cell>
          <cell r="J52" t="str">
            <v>Simply Healing</v>
          </cell>
          <cell r="K52" t="str">
            <v>Advance</v>
          </cell>
        </row>
        <row r="53">
          <cell r="A53" t="str">
            <v>Soft Gel Technologies, Inc</v>
          </cell>
          <cell r="B53" t="str">
            <v>6982, Bandini Boulevard,</v>
          </cell>
          <cell r="C53" t="str">
            <v>Los Angeles,</v>
          </cell>
          <cell r="D53" t="str">
            <v>CA 90040</v>
          </cell>
          <cell r="E53" t="str">
            <v>USA</v>
          </cell>
          <cell r="F53" t="str">
            <v>Ms. Evelyn Muniz</v>
          </cell>
          <cell r="G53" t="str">
            <v>+ 1 323 726 0700</v>
          </cell>
          <cell r="H53" t="str">
            <v>+ 1 323 726 7065</v>
          </cell>
          <cell r="I53" t="str">
            <v>30 Days</v>
          </cell>
          <cell r="J53" t="str">
            <v>Soft Gel</v>
          </cell>
          <cell r="K53" t="str">
            <v>30</v>
          </cell>
        </row>
        <row r="54">
          <cell r="A54" t="str">
            <v>Song Eun Commercial Co. Ltd</v>
          </cell>
          <cell r="B54" t="str">
            <v>Dong Bang B/D 2F,</v>
          </cell>
          <cell r="C54" t="str">
            <v>124-24 Bangi-Dong,</v>
          </cell>
          <cell r="D54" t="str">
            <v>Songpa-Ku, Seoul,</v>
          </cell>
          <cell r="E54" t="str">
            <v>Korea</v>
          </cell>
          <cell r="F54" t="str">
            <v>Mr. Bill Lee</v>
          </cell>
          <cell r="G54" t="str">
            <v>+ 82 2 2203 1071</v>
          </cell>
          <cell r="H54" t="str">
            <v>+ 82 2 2203 1074</v>
          </cell>
          <cell r="I54" t="str">
            <v>Cash (COD)</v>
          </cell>
          <cell r="J54" t="str">
            <v>Song Eun</v>
          </cell>
          <cell r="K54" t="str">
            <v>COD</v>
          </cell>
        </row>
        <row r="55">
          <cell r="A55" t="str">
            <v>Symex Holdings Limited</v>
          </cell>
          <cell r="B55" t="str">
            <v>14, Woodruff Street,</v>
          </cell>
          <cell r="C55" t="str">
            <v>Port Melbourne,</v>
          </cell>
          <cell r="D55" t="str">
            <v>Victoria 3207,</v>
          </cell>
          <cell r="E55" t="str">
            <v>Australia</v>
          </cell>
          <cell r="F55" t="str">
            <v>Mr. A. Murison</v>
          </cell>
          <cell r="G55" t="str">
            <v>+ 61 03 9251 2311</v>
          </cell>
          <cell r="H55" t="str">
            <v>+ 61 03 9645 3001</v>
          </cell>
          <cell r="I55" t="str">
            <v>L/C At Sight</v>
          </cell>
          <cell r="J55" t="str">
            <v>Symex Holdings</v>
          </cell>
          <cell r="K55" t="str">
            <v>L/C Sight</v>
          </cell>
        </row>
        <row r="56">
          <cell r="A56" t="str">
            <v>T.B.M. Sdn Bhd</v>
          </cell>
          <cell r="B56" t="str">
            <v>10H-1, Jalan Tun Abdul Razak,</v>
          </cell>
          <cell r="C56" t="str">
            <v>30100 Ipoh,</v>
          </cell>
          <cell r="D56" t="str">
            <v>Perak,</v>
          </cell>
          <cell r="E56" t="str">
            <v>Malaysia</v>
          </cell>
          <cell r="F56" t="str">
            <v>Mr. Frank Teng</v>
          </cell>
          <cell r="I56" t="str">
            <v>Cash (COD)</v>
          </cell>
          <cell r="J56" t="str">
            <v>T.B.M.</v>
          </cell>
          <cell r="K56" t="str">
            <v>COD</v>
          </cell>
        </row>
        <row r="57">
          <cell r="A57" t="str">
            <v>The Bountiful Tree</v>
          </cell>
          <cell r="B57" t="str">
            <v>180, Church Street,</v>
          </cell>
          <cell r="C57" t="str">
            <v>Naugatuck,</v>
          </cell>
          <cell r="D57" t="str">
            <v>CT 06670,</v>
          </cell>
          <cell r="E57" t="str">
            <v>USA</v>
          </cell>
          <cell r="F57" t="str">
            <v>Mr. Thomas H. Fitzgerald, FR.</v>
          </cell>
          <cell r="G57" t="str">
            <v>+ 1 203 729 3100</v>
          </cell>
          <cell r="H57" t="str">
            <v>+ 1 203 729 2989</v>
          </cell>
          <cell r="I57" t="str">
            <v>Cash In Advance</v>
          </cell>
          <cell r="J57" t="str">
            <v>Bountiful Tree</v>
          </cell>
          <cell r="K57" t="str">
            <v>Advance</v>
          </cell>
        </row>
        <row r="58">
          <cell r="A58" t="str">
            <v>The Life Extension Fundation</v>
          </cell>
          <cell r="B58" t="str">
            <v>995, S.W. 24 Street,</v>
          </cell>
          <cell r="C58" t="str">
            <v>Ft. Lauderable,</v>
          </cell>
          <cell r="D58" t="str">
            <v>Florida 33315,</v>
          </cell>
          <cell r="E58" t="str">
            <v>USA</v>
          </cell>
          <cell r="F58" t="str">
            <v>Mr. Michael M. Halpern</v>
          </cell>
          <cell r="G58" t="str">
            <v>+ 1 954 766 8433</v>
          </cell>
          <cell r="H58" t="str">
            <v>+ 1 954 761 9199</v>
          </cell>
          <cell r="I58" t="str">
            <v>30 Days</v>
          </cell>
          <cell r="J58" t="str">
            <v>Life Extension</v>
          </cell>
          <cell r="K58" t="str">
            <v>30</v>
          </cell>
        </row>
        <row r="59">
          <cell r="A59" t="str">
            <v>Tischon Corp</v>
          </cell>
          <cell r="B59" t="str">
            <v>2410, West Zion Road,</v>
          </cell>
          <cell r="C59" t="str">
            <v>Salisbury,</v>
          </cell>
          <cell r="D59" t="str">
            <v>Maryland 21801,</v>
          </cell>
          <cell r="E59" t="str">
            <v>USA</v>
          </cell>
          <cell r="F59" t="str">
            <v>Mr. Surender Glover</v>
          </cell>
          <cell r="G59" t="str">
            <v>+ 1 410 860 0046</v>
          </cell>
          <cell r="H59" t="str">
            <v>+ 1 410 860 0324</v>
          </cell>
          <cell r="I59" t="str">
            <v>30 Days</v>
          </cell>
          <cell r="J59" t="str">
            <v>Tischon</v>
          </cell>
          <cell r="K59" t="str">
            <v>30</v>
          </cell>
        </row>
        <row r="60">
          <cell r="A60" t="str">
            <v>Tomen Corporation</v>
          </cell>
          <cell r="B60" t="str">
            <v>6-7, Kawaramachi 1-Chome,</v>
          </cell>
          <cell r="C60" t="str">
            <v>Chuo-Ku,</v>
          </cell>
          <cell r="D60" t="str">
            <v>Osaka 541-8522,</v>
          </cell>
          <cell r="E60" t="str">
            <v>Japan</v>
          </cell>
          <cell r="F60" t="str">
            <v>Mr. T. Matsubayashi</v>
          </cell>
          <cell r="G60" t="str">
            <v>+ 81 6 6208 3603</v>
          </cell>
          <cell r="H60" t="str">
            <v>+ 81 6 6208 3600</v>
          </cell>
          <cell r="I60" t="str">
            <v>T/T At Sight</v>
          </cell>
          <cell r="J60" t="str">
            <v>Tomen Corporation</v>
          </cell>
          <cell r="K60" t="str">
            <v>T/T Sight</v>
          </cell>
        </row>
        <row r="61">
          <cell r="A61" t="str">
            <v>Unitata Berhad</v>
          </cell>
          <cell r="B61" t="str">
            <v>Jenderata Estate,</v>
          </cell>
          <cell r="C61" t="str">
            <v>36009 Teluk Intan,</v>
          </cell>
          <cell r="D61" t="str">
            <v>Perak,</v>
          </cell>
          <cell r="E61" t="str">
            <v>Malaysia</v>
          </cell>
          <cell r="G61" t="str">
            <v>+ 60 5 641 1511</v>
          </cell>
          <cell r="H61" t="str">
            <v>+ 60 5 641 1760</v>
          </cell>
          <cell r="I61" t="str">
            <v>Cash (COD)</v>
          </cell>
          <cell r="J61" t="str">
            <v>Unitata</v>
          </cell>
          <cell r="K61" t="str">
            <v>COD</v>
          </cell>
        </row>
        <row r="62">
          <cell r="A62" t="str">
            <v>Universal Foods Corporation (Asia Pacific) Pte Ltd</v>
          </cell>
          <cell r="B62" t="str">
            <v>83, Science Park Drive,</v>
          </cell>
          <cell r="C62" t="str">
            <v>#04-01 The Curie,</v>
          </cell>
          <cell r="D62" t="str">
            <v>Singapore 118258</v>
          </cell>
          <cell r="F62" t="str">
            <v>Ms. Patricia Lopez</v>
          </cell>
          <cell r="G62" t="str">
            <v>+ 65 776 7900</v>
          </cell>
          <cell r="H62" t="str">
            <v>+ 65 776 9059</v>
          </cell>
          <cell r="I62" t="str">
            <v>Cash (COD)</v>
          </cell>
          <cell r="J62" t="str">
            <v>Universal Foods</v>
          </cell>
          <cell r="K62" t="str">
            <v>COD</v>
          </cell>
        </row>
        <row r="63">
          <cell r="A63" t="str">
            <v>Veripan Ltd</v>
          </cell>
          <cell r="B63" t="str">
            <v>Lauchefeld 31,</v>
          </cell>
          <cell r="C63" t="str">
            <v>CH-9548 Matzingen,</v>
          </cell>
          <cell r="D63" t="str">
            <v>Switzerland</v>
          </cell>
          <cell r="F63" t="str">
            <v>Mr. Markus Hochuli</v>
          </cell>
          <cell r="G63" t="str">
            <v>+ 41 5 2369 6655</v>
          </cell>
          <cell r="H63" t="str">
            <v>+ 41 5 2369 6650</v>
          </cell>
          <cell r="I63" t="str">
            <v>Cash In Advance</v>
          </cell>
          <cell r="J63" t="str">
            <v>Veripan Ltd</v>
          </cell>
          <cell r="K63" t="str">
            <v>Advance</v>
          </cell>
        </row>
        <row r="64">
          <cell r="A64" t="str">
            <v>Vitabel Ltda.</v>
          </cell>
          <cell r="B64" t="str">
            <v>Lucerna 4925-Cerrillos,</v>
          </cell>
          <cell r="C64" t="str">
            <v>Santiago,</v>
          </cell>
          <cell r="D64" t="str">
            <v>Chile</v>
          </cell>
          <cell r="F64" t="str">
            <v>Mr. Hortensia Castillo R.</v>
          </cell>
          <cell r="G64" t="str">
            <v>+ 56 2557 4512</v>
          </cell>
          <cell r="H64" t="str">
            <v>+ 56 2557 1977</v>
          </cell>
          <cell r="I64" t="str">
            <v>Cash In Advance</v>
          </cell>
          <cell r="J64" t="str">
            <v>Vitabel Ltda.</v>
          </cell>
          <cell r="K64" t="str">
            <v>Advance</v>
          </cell>
        </row>
        <row r="65">
          <cell r="A65" t="str">
            <v>Winfried Behr</v>
          </cell>
          <cell r="B65" t="str">
            <v>Friedrich-Breuer Str. 86-D,</v>
          </cell>
          <cell r="C65" t="str">
            <v>53225 Bonn,</v>
          </cell>
          <cell r="D65" t="str">
            <v>Germany</v>
          </cell>
          <cell r="F65" t="str">
            <v>Dr. Winfried Behr</v>
          </cell>
          <cell r="I65" t="str">
            <v>Winfried Behr</v>
          </cell>
          <cell r="J65" t="str">
            <v>Winfried Behr</v>
          </cell>
          <cell r="K65" t="str">
            <v>COD</v>
          </cell>
        </row>
        <row r="66">
          <cell r="A66" t="str">
            <v>Koyo Mercantile Co., Ltd</v>
          </cell>
          <cell r="B66" t="str">
            <v>Ozu Honkan Bldg, 8F,</v>
          </cell>
          <cell r="C66" t="str">
            <v>6-2 Nihombashi-Honcho 3-chome,</v>
          </cell>
          <cell r="D66" t="str">
            <v>Chuo-ku, Tokyo 103-0023,</v>
          </cell>
          <cell r="E66" t="str">
            <v>Japan</v>
          </cell>
          <cell r="F66" t="str">
            <v>Mr. Masanori Usui</v>
          </cell>
          <cell r="G66" t="str">
            <v>+ 03 3639 8555</v>
          </cell>
          <cell r="H66" t="str">
            <v>+ 03 3667 9719</v>
          </cell>
          <cell r="I66" t="str">
            <v>Cash (COD)</v>
          </cell>
          <cell r="J66" t="str">
            <v>Koyo Mercantile</v>
          </cell>
          <cell r="K66" t="str">
            <v>COD</v>
          </cell>
        </row>
        <row r="67">
          <cell r="A67" t="str">
            <v>MASbio Group Limited</v>
          </cell>
          <cell r="B67" t="str">
            <v>Level 40, Tower 2, Petronas Twin Towers,</v>
          </cell>
          <cell r="C67" t="str">
            <v>Kuala Lumpur City Centre,</v>
          </cell>
          <cell r="D67" t="str">
            <v>50088 Kuala Lumpur,</v>
          </cell>
          <cell r="E67" t="str">
            <v>Malaysia</v>
          </cell>
          <cell r="F67" t="str">
            <v>Mr. Eric Chan</v>
          </cell>
          <cell r="G67" t="str">
            <v>+ 60 3 2168 4420</v>
          </cell>
          <cell r="H67" t="str">
            <v>+ 60 3 2168 4201</v>
          </cell>
          <cell r="J67" t="str">
            <v>MASbio</v>
          </cell>
        </row>
        <row r="68">
          <cell r="A68" t="str">
            <v>IMPAX</v>
          </cell>
          <cell r="B68" t="str">
            <v>4096, 17th Street,</v>
          </cell>
          <cell r="C68" t="str">
            <v>#315, San Francisco,</v>
          </cell>
          <cell r="D68" t="str">
            <v>LA 94114,</v>
          </cell>
          <cell r="E68" t="str">
            <v>USA</v>
          </cell>
          <cell r="F68" t="str">
            <v>Ms. Sheryl Grace</v>
          </cell>
          <cell r="G68" t="str">
            <v>+ 1 415 703 0220</v>
          </cell>
          <cell r="I68" t="str">
            <v>Cash (COD)</v>
          </cell>
          <cell r="J68" t="str">
            <v>IMPAX</v>
          </cell>
          <cell r="K68" t="str">
            <v>COD</v>
          </cell>
        </row>
      </sheetData>
      <sheetData sheetId="2">
        <row r="1">
          <cell r="AJ1" t="str">
            <v>INVOICE</v>
          </cell>
          <cell r="AK1" t="str">
            <v>INVOICE</v>
          </cell>
          <cell r="AM1" t="str">
            <v>INVOICE</v>
          </cell>
          <cell r="AN1" t="str">
            <v>AIR WAYBILL</v>
          </cell>
        </row>
        <row r="2">
          <cell r="AG2" t="str">
            <v>INVOICE NO.</v>
          </cell>
          <cell r="AH2" t="str">
            <v>SO 1</v>
          </cell>
          <cell r="AI2" t="str">
            <v>SO 2</v>
          </cell>
          <cell r="AJ2" t="str">
            <v>AMT(USD)</v>
          </cell>
          <cell r="AK2" t="str">
            <v>AMT(RM)</v>
          </cell>
          <cell r="AL2" t="str">
            <v>CUSTOMERS</v>
          </cell>
          <cell r="AM2" t="str">
            <v>DATE</v>
          </cell>
          <cell r="AN2" t="str">
            <v>DATE</v>
          </cell>
        </row>
        <row r="4">
          <cell r="AG4" t="str">
            <v>CRT00619</v>
          </cell>
          <cell r="AH4" t="str">
            <v>SO0044</v>
          </cell>
          <cell r="AJ4" t="str">
            <v/>
          </cell>
          <cell r="AK4">
            <v>4560</v>
          </cell>
          <cell r="AL4" t="str">
            <v>Hoe Pharmaceuticals Sdn Bhd</v>
          </cell>
          <cell r="AN4">
            <v>36696</v>
          </cell>
        </row>
        <row r="5">
          <cell r="AG5" t="str">
            <v>CRT00582</v>
          </cell>
          <cell r="AH5" t="str">
            <v>US000401</v>
          </cell>
          <cell r="AJ5">
            <v>46840</v>
          </cell>
          <cell r="AK5" t="str">
            <v/>
          </cell>
          <cell r="AL5" t="str">
            <v>Overseal Foods Limited</v>
          </cell>
          <cell r="AN5">
            <v>36639</v>
          </cell>
        </row>
        <row r="6">
          <cell r="AG6" t="str">
            <v>CRT00595</v>
          </cell>
          <cell r="AH6" t="str">
            <v>US000504</v>
          </cell>
          <cell r="AJ6">
            <v>33024</v>
          </cell>
          <cell r="AK6" t="str">
            <v/>
          </cell>
          <cell r="AL6" t="str">
            <v>Soft Gel Technologies, Inc</v>
          </cell>
          <cell r="AN6">
            <v>36658</v>
          </cell>
        </row>
        <row r="7">
          <cell r="AG7" t="str">
            <v>CRT00597</v>
          </cell>
          <cell r="AH7" t="str">
            <v>US000505</v>
          </cell>
          <cell r="AJ7">
            <v>38400</v>
          </cell>
          <cell r="AK7" t="str">
            <v/>
          </cell>
          <cell r="AL7" t="str">
            <v>Soft Gel Technologies, Inc</v>
          </cell>
          <cell r="AN7">
            <v>36661</v>
          </cell>
        </row>
        <row r="8">
          <cell r="AG8" t="str">
            <v>CRT00599</v>
          </cell>
          <cell r="AH8" t="str">
            <v>US000506</v>
          </cell>
          <cell r="AJ8">
            <v>9841.33</v>
          </cell>
          <cell r="AK8" t="str">
            <v/>
          </cell>
          <cell r="AL8" t="str">
            <v>Resource Materials LLC</v>
          </cell>
          <cell r="AN8">
            <v>36669</v>
          </cell>
        </row>
        <row r="9">
          <cell r="AG9" t="str">
            <v>CRT00609</v>
          </cell>
          <cell r="AH9" t="str">
            <v>US000604</v>
          </cell>
          <cell r="AJ9">
            <v>3680</v>
          </cell>
          <cell r="AK9" t="str">
            <v/>
          </cell>
          <cell r="AL9" t="str">
            <v>Soft Gel Technologies, Inc</v>
          </cell>
          <cell r="AN9">
            <v>36686</v>
          </cell>
        </row>
        <row r="10">
          <cell r="AG10" t="str">
            <v>CRT00621</v>
          </cell>
          <cell r="AH10" t="str">
            <v>US000609</v>
          </cell>
          <cell r="AJ10">
            <v>31500</v>
          </cell>
          <cell r="AK10" t="str">
            <v/>
          </cell>
          <cell r="AL10" t="str">
            <v>American River Nutrition, Inc</v>
          </cell>
          <cell r="AN10">
            <v>36699</v>
          </cell>
        </row>
        <row r="11">
          <cell r="AG11" t="str">
            <v>CRT00521</v>
          </cell>
          <cell r="AH11" t="str">
            <v>US991209</v>
          </cell>
          <cell r="AJ11" t="str">
            <v/>
          </cell>
          <cell r="AK11">
            <v>73089</v>
          </cell>
          <cell r="AL11" t="str">
            <v>Cognis Oleochemicals (M) Sdn Bhd</v>
          </cell>
        </row>
        <row r="12">
          <cell r="AG12" t="str">
            <v>CRT00521(C)</v>
          </cell>
          <cell r="AH12" t="str">
            <v>US991209-3</v>
          </cell>
          <cell r="AJ12" t="str">
            <v/>
          </cell>
          <cell r="AK12">
            <v>0</v>
          </cell>
          <cell r="AL12" t="str">
            <v>Cognis Oleochemicals (M) Sdn Bhd</v>
          </cell>
        </row>
        <row r="13">
          <cell r="AG13" t="str">
            <v>CRT00521(D)</v>
          </cell>
          <cell r="AH13" t="str">
            <v>US991209-4</v>
          </cell>
          <cell r="AJ13" t="str">
            <v/>
          </cell>
          <cell r="AK13">
            <v>0</v>
          </cell>
          <cell r="AL13" t="str">
            <v>Cognis Oleochemicals (M) Sdn Bhd</v>
          </cell>
        </row>
        <row r="14">
          <cell r="AG14" t="str">
            <v>CRT00521(E)</v>
          </cell>
          <cell r="AH14" t="str">
            <v>US991209-5</v>
          </cell>
          <cell r="AJ14" t="str">
            <v/>
          </cell>
          <cell r="AK14">
            <v>0</v>
          </cell>
          <cell r="AL14" t="str">
            <v>Cognis Oleochemicals (M) Sdn Bhd</v>
          </cell>
        </row>
        <row r="15">
          <cell r="AH15" t="str">
            <v>SO0008</v>
          </cell>
          <cell r="AJ15" t="str">
            <v/>
          </cell>
          <cell r="AK15">
            <v>10584</v>
          </cell>
          <cell r="AL15" t="str">
            <v>Mewah Coat Sdn Bhd</v>
          </cell>
        </row>
        <row r="16">
          <cell r="AG16" t="str">
            <v>CRT00641</v>
          </cell>
          <cell r="AH16" t="str">
            <v>US000310-2</v>
          </cell>
          <cell r="AJ16">
            <v>16485.95</v>
          </cell>
          <cell r="AK16" t="str">
            <v/>
          </cell>
          <cell r="AL16" t="str">
            <v>Symex Holdings Limited</v>
          </cell>
          <cell r="AM16">
            <v>36734</v>
          </cell>
          <cell r="AN16">
            <v>36736</v>
          </cell>
        </row>
        <row r="17">
          <cell r="AG17" t="str">
            <v>CRT00668</v>
          </cell>
          <cell r="AH17" t="str">
            <v>US000310-3</v>
          </cell>
          <cell r="AJ17">
            <v>18399.21</v>
          </cell>
          <cell r="AK17" t="str">
            <v/>
          </cell>
          <cell r="AL17" t="str">
            <v>Symex Holdings Limited</v>
          </cell>
          <cell r="AM17">
            <v>36769</v>
          </cell>
          <cell r="AN17">
            <v>36778</v>
          </cell>
        </row>
        <row r="18">
          <cell r="AG18" t="str">
            <v>CRT00679</v>
          </cell>
          <cell r="AH18" t="str">
            <v>US000310-4</v>
          </cell>
          <cell r="AJ18">
            <v>16639.56</v>
          </cell>
          <cell r="AK18" t="str">
            <v/>
          </cell>
          <cell r="AL18" t="str">
            <v>Symex Holdings Limited</v>
          </cell>
          <cell r="AM18">
            <v>36797</v>
          </cell>
          <cell r="AN18">
            <v>36799</v>
          </cell>
        </row>
        <row r="19">
          <cell r="AH19" t="str">
            <v>US000310-5</v>
          </cell>
          <cell r="AJ19">
            <v>19200</v>
          </cell>
          <cell r="AK19" t="str">
            <v/>
          </cell>
          <cell r="AL19" t="str">
            <v>Symex Holdings Limited</v>
          </cell>
        </row>
        <row r="20">
          <cell r="AG20" t="str">
            <v>CRT00452/479</v>
          </cell>
          <cell r="AH20" t="str">
            <v>US000611</v>
          </cell>
          <cell r="AJ20" t="str">
            <v/>
          </cell>
          <cell r="AK20">
            <v>117865.8</v>
          </cell>
          <cell r="AL20" t="str">
            <v>Cognis Oleochemicals (M) Sdn Bhd</v>
          </cell>
          <cell r="AM20" t="str">
            <v>July 2000</v>
          </cell>
          <cell r="AN20" t="str">
            <v>July 2000</v>
          </cell>
        </row>
        <row r="21">
          <cell r="AG21" t="str">
            <v>CRT00452(J)</v>
          </cell>
          <cell r="AH21" t="str">
            <v>US000611-1</v>
          </cell>
          <cell r="AJ21" t="str">
            <v/>
          </cell>
          <cell r="AK21">
            <v>20428.2</v>
          </cell>
          <cell r="AL21" t="str">
            <v>Cognis Oleochemicals (M) Sdn Bhd</v>
          </cell>
          <cell r="AM21">
            <v>36714</v>
          </cell>
          <cell r="AN21">
            <v>36714</v>
          </cell>
        </row>
        <row r="22">
          <cell r="AG22" t="str">
            <v>CRT00452(K)</v>
          </cell>
          <cell r="AH22" t="str">
            <v>US000611-2</v>
          </cell>
          <cell r="AJ22" t="str">
            <v/>
          </cell>
          <cell r="AK22">
            <v>19071</v>
          </cell>
          <cell r="AL22" t="str">
            <v>Cognis Oleochemicals (M) Sdn Bhd</v>
          </cell>
          <cell r="AM22">
            <v>36714</v>
          </cell>
          <cell r="AN22">
            <v>36714</v>
          </cell>
        </row>
        <row r="23">
          <cell r="AG23" t="str">
            <v>CRT00479(A)</v>
          </cell>
          <cell r="AH23" t="str">
            <v>US000611-3</v>
          </cell>
          <cell r="AJ23" t="str">
            <v/>
          </cell>
          <cell r="AK23">
            <v>19176.3</v>
          </cell>
          <cell r="AL23" t="str">
            <v>Cognis Oleochemicals (M) Sdn Bhd</v>
          </cell>
          <cell r="AM23">
            <v>36714</v>
          </cell>
          <cell r="AN23">
            <v>36714</v>
          </cell>
        </row>
        <row r="24">
          <cell r="AG24" t="str">
            <v>CRT00479(B)</v>
          </cell>
          <cell r="AH24" t="str">
            <v>US000611-4</v>
          </cell>
          <cell r="AJ24" t="str">
            <v/>
          </cell>
          <cell r="AK24">
            <v>19527.3</v>
          </cell>
          <cell r="AL24" t="str">
            <v>Cognis Oleochemicals (M) Sdn Bhd</v>
          </cell>
          <cell r="AM24">
            <v>36716</v>
          </cell>
          <cell r="AN24">
            <v>36716</v>
          </cell>
        </row>
        <row r="25">
          <cell r="AG25" t="str">
            <v>CRT00479(C)</v>
          </cell>
          <cell r="AH25" t="str">
            <v>US000611-5</v>
          </cell>
          <cell r="AJ25" t="str">
            <v/>
          </cell>
          <cell r="AK25">
            <v>19094.4</v>
          </cell>
          <cell r="AL25" t="str">
            <v>Cognis Oleochemicals (M) Sdn Bhd</v>
          </cell>
          <cell r="AM25">
            <v>36716</v>
          </cell>
          <cell r="AN25">
            <v>36716</v>
          </cell>
        </row>
        <row r="26">
          <cell r="AG26" t="str">
            <v>CRT00479(D)</v>
          </cell>
          <cell r="AH26" t="str">
            <v>US000611-6</v>
          </cell>
          <cell r="AJ26" t="str">
            <v/>
          </cell>
          <cell r="AK26">
            <v>20568.6</v>
          </cell>
          <cell r="AL26" t="str">
            <v>Cognis Oleochemicals (M) Sdn Bhd</v>
          </cell>
          <cell r="AM26">
            <v>36716</v>
          </cell>
          <cell r="AN26">
            <v>36716</v>
          </cell>
        </row>
        <row r="27">
          <cell r="AG27" t="str">
            <v>CRT00296/334/480</v>
          </cell>
          <cell r="AH27" t="str">
            <v>SO0051</v>
          </cell>
          <cell r="AJ27" t="str">
            <v/>
          </cell>
          <cell r="AK27">
            <v>239400</v>
          </cell>
          <cell r="AL27" t="str">
            <v>Hovid Sdn Bhd</v>
          </cell>
          <cell r="AM27">
            <v>36717</v>
          </cell>
          <cell r="AN27">
            <v>36717</v>
          </cell>
        </row>
        <row r="28">
          <cell r="AG28" t="str">
            <v>CRT00296(B)</v>
          </cell>
          <cell r="AH28" t="str">
            <v>SO0051-1</v>
          </cell>
          <cell r="AJ28" t="str">
            <v/>
          </cell>
          <cell r="AK28">
            <v>109725</v>
          </cell>
          <cell r="AL28" t="str">
            <v>Hovid Sdn Bhd</v>
          </cell>
          <cell r="AM28">
            <v>36717</v>
          </cell>
          <cell r="AN28">
            <v>36717</v>
          </cell>
        </row>
        <row r="29">
          <cell r="AG29" t="str">
            <v>CRT00332</v>
          </cell>
          <cell r="AH29" t="str">
            <v>SO0051-2</v>
          </cell>
          <cell r="AJ29" t="str">
            <v/>
          </cell>
          <cell r="AK29">
            <v>79800</v>
          </cell>
          <cell r="AL29" t="str">
            <v>Hovid Sdn Bhd</v>
          </cell>
          <cell r="AM29">
            <v>36717</v>
          </cell>
          <cell r="AN29">
            <v>36717</v>
          </cell>
        </row>
        <row r="30">
          <cell r="AG30" t="str">
            <v>CRT00480(A)</v>
          </cell>
          <cell r="AH30" t="str">
            <v>SO0051-3</v>
          </cell>
          <cell r="AJ30" t="str">
            <v/>
          </cell>
          <cell r="AK30">
            <v>49875</v>
          </cell>
          <cell r="AL30" t="str">
            <v>Hovid Sdn Bhd</v>
          </cell>
          <cell r="AM30">
            <v>36717</v>
          </cell>
          <cell r="AN30">
            <v>36717</v>
          </cell>
        </row>
        <row r="31">
          <cell r="AG31" t="str">
            <v>CANCELLED</v>
          </cell>
          <cell r="AH31" t="str">
            <v>US000613</v>
          </cell>
          <cell r="AJ31">
            <v>30000</v>
          </cell>
          <cell r="AK31" t="str">
            <v/>
          </cell>
          <cell r="AL31" t="str">
            <v>Schweizerhall-France Chimie Fine</v>
          </cell>
          <cell r="AM31" t="str">
            <v>Cancelled</v>
          </cell>
          <cell r="AN31" t="str">
            <v>Cancelled</v>
          </cell>
        </row>
        <row r="32">
          <cell r="AH32" t="str">
            <v>US000614</v>
          </cell>
          <cell r="AJ32">
            <v>31500</v>
          </cell>
          <cell r="AK32" t="str">
            <v/>
          </cell>
          <cell r="AL32" t="str">
            <v>Schweizerhall-France Chimie Fine</v>
          </cell>
        </row>
        <row r="33">
          <cell r="AG33" t="str">
            <v>CRT00426(C)</v>
          </cell>
          <cell r="AH33" t="str">
            <v>US000615</v>
          </cell>
          <cell r="AJ33">
            <v>4300</v>
          </cell>
          <cell r="AK33" t="str">
            <v/>
          </cell>
          <cell r="AL33" t="str">
            <v>Bronson &amp; Jacobs Pty Limited</v>
          </cell>
          <cell r="AM33">
            <v>36755</v>
          </cell>
          <cell r="AN33">
            <v>36755</v>
          </cell>
        </row>
        <row r="34">
          <cell r="AJ34" t="str">
            <v/>
          </cell>
        </row>
        <row r="35">
          <cell r="AG35" t="str">
            <v>CRT00632</v>
          </cell>
          <cell r="AH35" t="str">
            <v>SO0054</v>
          </cell>
          <cell r="AJ35" t="str">
            <v/>
          </cell>
          <cell r="AK35">
            <v>31680</v>
          </cell>
          <cell r="AL35" t="str">
            <v>Kemin Industries (Asia) Pte Ltd</v>
          </cell>
          <cell r="AM35">
            <v>36714</v>
          </cell>
          <cell r="AN35">
            <v>36715</v>
          </cell>
        </row>
        <row r="36">
          <cell r="AG36" t="str">
            <v>CRT00630</v>
          </cell>
          <cell r="AH36" t="str">
            <v>SO0055</v>
          </cell>
          <cell r="AJ36" t="str">
            <v/>
          </cell>
          <cell r="AK36">
            <v>612</v>
          </cell>
          <cell r="AL36" t="str">
            <v>Performance Additives</v>
          </cell>
          <cell r="AM36">
            <v>36713</v>
          </cell>
          <cell r="AN36">
            <v>36713</v>
          </cell>
        </row>
        <row r="37">
          <cell r="AG37" t="str">
            <v>CRT00639</v>
          </cell>
          <cell r="AH37" t="str">
            <v>US000701</v>
          </cell>
          <cell r="AJ37">
            <v>54000</v>
          </cell>
          <cell r="AK37" t="str">
            <v/>
          </cell>
          <cell r="AL37" t="str">
            <v>H. Reisman Corporation</v>
          </cell>
          <cell r="AM37">
            <v>36731</v>
          </cell>
          <cell r="AN37">
            <v>36734</v>
          </cell>
        </row>
        <row r="38">
          <cell r="AG38" t="str">
            <v>CRT00633</v>
          </cell>
          <cell r="AH38" t="str">
            <v>US000702</v>
          </cell>
          <cell r="AJ38">
            <v>3000</v>
          </cell>
          <cell r="AK38" t="str">
            <v/>
          </cell>
          <cell r="AL38" t="str">
            <v>Schweizerhall-France Chimie Fine</v>
          </cell>
          <cell r="AM38">
            <v>36717</v>
          </cell>
          <cell r="AN38">
            <v>36717</v>
          </cell>
        </row>
        <row r="39">
          <cell r="AG39" t="str">
            <v>CRT00631</v>
          </cell>
          <cell r="AH39" t="str">
            <v>US000703</v>
          </cell>
          <cell r="AJ39">
            <v>552</v>
          </cell>
          <cell r="AK39" t="str">
            <v/>
          </cell>
          <cell r="AL39" t="str">
            <v>Soft Gel Technologies, Inc</v>
          </cell>
          <cell r="AM39">
            <v>36715</v>
          </cell>
          <cell r="AN39">
            <v>36715</v>
          </cell>
        </row>
        <row r="40">
          <cell r="AG40" t="str">
            <v>CRT00634</v>
          </cell>
          <cell r="AH40" t="str">
            <v>SO0056</v>
          </cell>
          <cell r="AJ40" t="str">
            <v/>
          </cell>
          <cell r="AK40">
            <v>215</v>
          </cell>
          <cell r="AL40" t="str">
            <v>Hovid Sdn Bhd</v>
          </cell>
          <cell r="AM40">
            <v>36720</v>
          </cell>
          <cell r="AN40">
            <v>36720</v>
          </cell>
        </row>
        <row r="41">
          <cell r="AG41" t="str">
            <v>CRT00635</v>
          </cell>
          <cell r="AH41" t="str">
            <v>SO0057</v>
          </cell>
          <cell r="AJ41" t="str">
            <v/>
          </cell>
          <cell r="AK41">
            <v>3193</v>
          </cell>
          <cell r="AL41" t="str">
            <v>C.C. Palm Trading Sdn Bhd</v>
          </cell>
          <cell r="AM41">
            <v>36720</v>
          </cell>
          <cell r="AN41">
            <v>36720</v>
          </cell>
        </row>
        <row r="42">
          <cell r="AG42" t="str">
            <v>CRT00656</v>
          </cell>
          <cell r="AH42" t="str">
            <v>US000704</v>
          </cell>
          <cell r="AJ42">
            <v>320</v>
          </cell>
          <cell r="AK42" t="str">
            <v/>
          </cell>
          <cell r="AL42" t="str">
            <v>Ajanta Pharma Ltd</v>
          </cell>
          <cell r="AM42">
            <v>36762</v>
          </cell>
          <cell r="AN42">
            <v>36762</v>
          </cell>
        </row>
        <row r="43">
          <cell r="AG43" t="str">
            <v>CRT00646</v>
          </cell>
          <cell r="AH43" t="str">
            <v>US000705</v>
          </cell>
          <cell r="AJ43">
            <v>39520</v>
          </cell>
          <cell r="AK43" t="str">
            <v/>
          </cell>
          <cell r="AL43" t="str">
            <v>Overseal Foods Limited</v>
          </cell>
          <cell r="AM43">
            <v>36739</v>
          </cell>
          <cell r="AN43">
            <v>36742</v>
          </cell>
        </row>
        <row r="44">
          <cell r="AG44" t="str">
            <v>CRT00640</v>
          </cell>
          <cell r="AH44" t="str">
            <v>US000706</v>
          </cell>
          <cell r="AJ44">
            <v>48600</v>
          </cell>
          <cell r="AK44" t="str">
            <v/>
          </cell>
          <cell r="AL44" t="str">
            <v>Overseal Foods Limited</v>
          </cell>
          <cell r="AM44">
            <v>36731</v>
          </cell>
          <cell r="AN44">
            <v>36738</v>
          </cell>
        </row>
        <row r="45">
          <cell r="AG45" t="str">
            <v>CRT00636</v>
          </cell>
          <cell r="AH45" t="str">
            <v>SO0058</v>
          </cell>
          <cell r="AJ45" t="str">
            <v/>
          </cell>
          <cell r="AK45">
            <v>5265</v>
          </cell>
          <cell r="AL45" t="str">
            <v>Palm Oil Research Institute Of Malaysia</v>
          </cell>
          <cell r="AM45">
            <v>36726</v>
          </cell>
          <cell r="AN45">
            <v>36727</v>
          </cell>
        </row>
        <row r="46">
          <cell r="AG46" t="str">
            <v>CRT00638</v>
          </cell>
          <cell r="AH46" t="str">
            <v>US000707</v>
          </cell>
          <cell r="AJ46">
            <v>2950</v>
          </cell>
          <cell r="AK46" t="str">
            <v/>
          </cell>
          <cell r="AL46" t="str">
            <v>Eurochem Feinchemie GmbH</v>
          </cell>
          <cell r="AM46">
            <v>36731</v>
          </cell>
          <cell r="AN46">
            <v>36731</v>
          </cell>
        </row>
        <row r="47">
          <cell r="AG47" t="str">
            <v>CRT00637</v>
          </cell>
          <cell r="AH47" t="str">
            <v>US000708</v>
          </cell>
          <cell r="AJ47">
            <v>3680</v>
          </cell>
          <cell r="AK47" t="str">
            <v/>
          </cell>
          <cell r="AL47" t="str">
            <v>Soft Gel Technologies, Inc</v>
          </cell>
          <cell r="AM47">
            <v>36726</v>
          </cell>
          <cell r="AN47">
            <v>36727</v>
          </cell>
        </row>
        <row r="48">
          <cell r="AG48" t="str">
            <v>CRT00651</v>
          </cell>
          <cell r="AH48" t="str">
            <v>US000709</v>
          </cell>
          <cell r="AJ48">
            <v>11500</v>
          </cell>
          <cell r="AK48" t="str">
            <v/>
          </cell>
          <cell r="AL48" t="str">
            <v>Dr. Marcus GmbH</v>
          </cell>
          <cell r="AM48">
            <v>36752</v>
          </cell>
          <cell r="AN48">
            <v>36755</v>
          </cell>
        </row>
        <row r="49">
          <cell r="AG49" t="str">
            <v>CRT00642</v>
          </cell>
          <cell r="AH49" t="str">
            <v>US000710</v>
          </cell>
          <cell r="AJ49">
            <v>47700</v>
          </cell>
          <cell r="AK49" t="str">
            <v/>
          </cell>
          <cell r="AL49" t="str">
            <v>Bush Boake Allen Ltd</v>
          </cell>
          <cell r="AM49">
            <v>36734</v>
          </cell>
          <cell r="AN49">
            <v>36738</v>
          </cell>
        </row>
        <row r="50">
          <cell r="AG50" t="str">
            <v>CRT00653</v>
          </cell>
          <cell r="AH50" t="str">
            <v>US000711-1</v>
          </cell>
          <cell r="AJ50">
            <v>2580</v>
          </cell>
          <cell r="AK50" t="str">
            <v/>
          </cell>
          <cell r="AL50" t="str">
            <v>Bronson &amp; Jacobs Pty Limited</v>
          </cell>
          <cell r="AM50">
            <v>36755</v>
          </cell>
          <cell r="AN50">
            <v>36755</v>
          </cell>
        </row>
        <row r="51">
          <cell r="AH51" t="str">
            <v>US000711-2</v>
          </cell>
          <cell r="AJ51">
            <v>3870</v>
          </cell>
          <cell r="AK51" t="str">
            <v/>
          </cell>
          <cell r="AL51" t="str">
            <v>Bronson &amp; Jacobs Pty Limited</v>
          </cell>
        </row>
        <row r="52">
          <cell r="AG52" t="str">
            <v>CRT00645</v>
          </cell>
          <cell r="AH52" t="str">
            <v>US000712</v>
          </cell>
          <cell r="AJ52">
            <v>12600</v>
          </cell>
          <cell r="AK52" t="str">
            <v/>
          </cell>
          <cell r="AL52" t="str">
            <v>Holistic International</v>
          </cell>
          <cell r="AM52">
            <v>36736</v>
          </cell>
          <cell r="AN52">
            <v>36736</v>
          </cell>
        </row>
        <row r="53">
          <cell r="AG53" t="str">
            <v>CRT00643</v>
          </cell>
          <cell r="AH53" t="str">
            <v>SO0059</v>
          </cell>
          <cell r="AJ53" t="str">
            <v/>
          </cell>
          <cell r="AK53">
            <v>3134.25</v>
          </cell>
          <cell r="AL53" t="str">
            <v>C.C. Palm Trading Sdn Bhd</v>
          </cell>
          <cell r="AM53">
            <v>36736</v>
          </cell>
          <cell r="AN53">
            <v>36736</v>
          </cell>
        </row>
        <row r="54">
          <cell r="AG54" t="str">
            <v>CRT00644</v>
          </cell>
          <cell r="AH54" t="str">
            <v>SO0060</v>
          </cell>
          <cell r="AJ54" t="str">
            <v/>
          </cell>
          <cell r="AK54">
            <v>2977.8</v>
          </cell>
          <cell r="AL54" t="str">
            <v>C.C. Palm Trading Sdn Bhd</v>
          </cell>
          <cell r="AM54">
            <v>36736</v>
          </cell>
          <cell r="AN54">
            <v>36736</v>
          </cell>
        </row>
        <row r="55">
          <cell r="AG55" t="str">
            <v>CRT00648</v>
          </cell>
          <cell r="AH55" t="str">
            <v>US000713</v>
          </cell>
          <cell r="AJ55">
            <v>700</v>
          </cell>
          <cell r="AK55" t="str">
            <v/>
          </cell>
          <cell r="AL55" t="str">
            <v>The Bountiful Tree</v>
          </cell>
          <cell r="AM55">
            <v>36740</v>
          </cell>
          <cell r="AN55">
            <v>36740</v>
          </cell>
        </row>
        <row r="56">
          <cell r="AG56" t="str">
            <v>CRT00649</v>
          </cell>
          <cell r="AH56" t="str">
            <v>US000714</v>
          </cell>
          <cell r="AJ56">
            <v>675</v>
          </cell>
          <cell r="AK56" t="str">
            <v/>
          </cell>
          <cell r="AL56" t="str">
            <v>Actives International</v>
          </cell>
          <cell r="AM56">
            <v>36740</v>
          </cell>
          <cell r="AN56">
            <v>36740</v>
          </cell>
        </row>
        <row r="57">
          <cell r="AG57" t="str">
            <v>CRT00659</v>
          </cell>
          <cell r="AH57" t="str">
            <v>US000715</v>
          </cell>
          <cell r="AJ57">
            <v>480</v>
          </cell>
          <cell r="AK57" t="str">
            <v/>
          </cell>
          <cell r="AL57" t="str">
            <v>Kingsway</v>
          </cell>
          <cell r="AM57">
            <v>36762</v>
          </cell>
          <cell r="AN57" t="str">
            <v>US Office</v>
          </cell>
        </row>
        <row r="58">
          <cell r="AH58" t="str">
            <v>SO0061</v>
          </cell>
          <cell r="AJ58" t="str">
            <v/>
          </cell>
          <cell r="AK58">
            <v>1600</v>
          </cell>
          <cell r="AL58" t="str">
            <v>Keck Seng (M) Berhad</v>
          </cell>
        </row>
        <row r="59">
          <cell r="AJ59" t="str">
            <v/>
          </cell>
        </row>
        <row r="60">
          <cell r="AG60" t="str">
            <v>PF/000801</v>
          </cell>
          <cell r="AH60" t="str">
            <v>PF/000801</v>
          </cell>
          <cell r="AJ60">
            <v>0</v>
          </cell>
          <cell r="AK60" t="str">
            <v/>
          </cell>
          <cell r="AL60" t="str">
            <v>Carotech Inc</v>
          </cell>
          <cell r="AM60">
            <v>36740</v>
          </cell>
          <cell r="AN60">
            <v>36740</v>
          </cell>
        </row>
        <row r="61">
          <cell r="AG61" t="str">
            <v>PF/000802</v>
          </cell>
          <cell r="AH61" t="str">
            <v>PF/000802</v>
          </cell>
          <cell r="AJ61">
            <v>0</v>
          </cell>
          <cell r="AK61" t="str">
            <v/>
          </cell>
          <cell r="AL61" t="str">
            <v>Bronson &amp; Jacobs Pty Limited</v>
          </cell>
          <cell r="AM61">
            <v>36767</v>
          </cell>
          <cell r="AN61">
            <v>36767</v>
          </cell>
        </row>
        <row r="62">
          <cell r="AG62" t="str">
            <v>CRT00652</v>
          </cell>
          <cell r="AH62" t="str">
            <v>US000801</v>
          </cell>
          <cell r="AJ62">
            <v>23000</v>
          </cell>
          <cell r="AK62" t="str">
            <v/>
          </cell>
          <cell r="AL62" t="str">
            <v>Schweizerhall-France Chimie Fine</v>
          </cell>
          <cell r="AM62">
            <v>36753</v>
          </cell>
          <cell r="AN62">
            <v>36755</v>
          </cell>
        </row>
        <row r="63">
          <cell r="AG63" t="str">
            <v>CRT00647</v>
          </cell>
          <cell r="AH63" t="str">
            <v>US000802</v>
          </cell>
          <cell r="AJ63">
            <v>264</v>
          </cell>
          <cell r="AK63" t="str">
            <v/>
          </cell>
          <cell r="AL63" t="str">
            <v>Nutrition Encounter</v>
          </cell>
          <cell r="AM63">
            <v>36740</v>
          </cell>
          <cell r="AN63">
            <v>36740</v>
          </cell>
        </row>
        <row r="64">
          <cell r="AG64" t="str">
            <v>CRT00650</v>
          </cell>
          <cell r="AH64" t="str">
            <v>US000803</v>
          </cell>
          <cell r="AJ64">
            <v>15250</v>
          </cell>
          <cell r="AK64" t="str">
            <v/>
          </cell>
          <cell r="AL64" t="str">
            <v>Tischon Corp</v>
          </cell>
          <cell r="AM64">
            <v>36742</v>
          </cell>
          <cell r="AN64">
            <v>36742</v>
          </cell>
        </row>
        <row r="65">
          <cell r="AG65" t="str">
            <v>CRT00654</v>
          </cell>
          <cell r="AH65" t="str">
            <v>SO0062</v>
          </cell>
          <cell r="AJ65" t="str">
            <v/>
          </cell>
          <cell r="AK65">
            <v>215</v>
          </cell>
          <cell r="AL65" t="str">
            <v>Hovid Sdn Bhd</v>
          </cell>
          <cell r="AM65">
            <v>36756</v>
          </cell>
          <cell r="AN65">
            <v>36757</v>
          </cell>
        </row>
        <row r="66">
          <cell r="AG66" t="str">
            <v>CRT00661</v>
          </cell>
          <cell r="AH66" t="str">
            <v>US000804</v>
          </cell>
          <cell r="AJ66">
            <v>700</v>
          </cell>
          <cell r="AK66" t="str">
            <v/>
          </cell>
          <cell r="AL66" t="str">
            <v>Mitsubishi Corporation</v>
          </cell>
          <cell r="AM66">
            <v>36763</v>
          </cell>
          <cell r="AN66">
            <v>36764</v>
          </cell>
        </row>
        <row r="67">
          <cell r="AG67" t="str">
            <v>CRT00655</v>
          </cell>
          <cell r="AH67" t="str">
            <v>US000805</v>
          </cell>
          <cell r="AJ67">
            <v>1275</v>
          </cell>
          <cell r="AK67" t="str">
            <v/>
          </cell>
          <cell r="AL67" t="str">
            <v>Chemische Fabrik Schweizerhall</v>
          </cell>
          <cell r="AM67">
            <v>36761</v>
          </cell>
          <cell r="AN67">
            <v>36763</v>
          </cell>
        </row>
        <row r="68">
          <cell r="AG68" t="str">
            <v>CRT00689</v>
          </cell>
          <cell r="AH68" t="str">
            <v>US000806</v>
          </cell>
          <cell r="AJ68" t="str">
            <v/>
          </cell>
          <cell r="AK68">
            <v>499854</v>
          </cell>
          <cell r="AL68" t="str">
            <v>Cognis Oleochemicals (M) Sdn Bhd</v>
          </cell>
          <cell r="AM68">
            <v>36804</v>
          </cell>
          <cell r="AN68">
            <v>36804</v>
          </cell>
        </row>
        <row r="69">
          <cell r="AG69" t="str">
            <v>CRT00657</v>
          </cell>
          <cell r="AH69" t="str">
            <v>US000807</v>
          </cell>
          <cell r="AI69" t="str">
            <v>US000808</v>
          </cell>
          <cell r="AJ69">
            <v>19760</v>
          </cell>
          <cell r="AK69" t="str">
            <v/>
          </cell>
          <cell r="AL69" t="str">
            <v>Overseal Foods Limited</v>
          </cell>
          <cell r="AM69">
            <v>36762</v>
          </cell>
          <cell r="AN69">
            <v>36766</v>
          </cell>
        </row>
        <row r="70">
          <cell r="AG70" t="str">
            <v>CRT00657</v>
          </cell>
          <cell r="AH70" t="str">
            <v>US000808</v>
          </cell>
          <cell r="AJ70">
            <v>16300</v>
          </cell>
          <cell r="AK70" t="str">
            <v/>
          </cell>
          <cell r="AL70" t="str">
            <v>Overseal Foods Limited</v>
          </cell>
          <cell r="AM70">
            <v>36762</v>
          </cell>
          <cell r="AN70">
            <v>36766</v>
          </cell>
        </row>
        <row r="71">
          <cell r="AG71" t="str">
            <v>CRT00677</v>
          </cell>
          <cell r="AH71" t="str">
            <v>US000809</v>
          </cell>
          <cell r="AI71" t="str">
            <v>US000810</v>
          </cell>
          <cell r="AJ71">
            <v>25780</v>
          </cell>
          <cell r="AK71" t="str">
            <v/>
          </cell>
          <cell r="AL71" t="str">
            <v>Overseal Foods Limited</v>
          </cell>
          <cell r="AM71">
            <v>36788</v>
          </cell>
          <cell r="AN71">
            <v>36791</v>
          </cell>
        </row>
        <row r="72">
          <cell r="AG72" t="str">
            <v>CRT00677</v>
          </cell>
          <cell r="AH72" t="str">
            <v>US000810</v>
          </cell>
          <cell r="AJ72">
            <v>29640</v>
          </cell>
          <cell r="AK72" t="str">
            <v/>
          </cell>
          <cell r="AL72" t="str">
            <v>Overseal Foods Limited</v>
          </cell>
          <cell r="AM72">
            <v>36788</v>
          </cell>
          <cell r="AN72">
            <v>36791</v>
          </cell>
        </row>
        <row r="73">
          <cell r="AG73" t="str">
            <v>CRT00660</v>
          </cell>
          <cell r="AH73" t="str">
            <v>US000811</v>
          </cell>
          <cell r="AJ73">
            <v>900</v>
          </cell>
          <cell r="AK73" t="str">
            <v/>
          </cell>
          <cell r="AL73" t="str">
            <v>Creatives Foods</v>
          </cell>
          <cell r="AM73">
            <v>36763</v>
          </cell>
          <cell r="AN73">
            <v>36763</v>
          </cell>
        </row>
        <row r="74">
          <cell r="AG74" t="str">
            <v>CRT00658</v>
          </cell>
          <cell r="AH74" t="str">
            <v>US000812</v>
          </cell>
          <cell r="AJ74">
            <v>54000</v>
          </cell>
          <cell r="AK74" t="str">
            <v/>
          </cell>
          <cell r="AL74" t="str">
            <v>H. Reisman Corporation</v>
          </cell>
          <cell r="AM74">
            <v>36762</v>
          </cell>
          <cell r="AN74">
            <v>36764</v>
          </cell>
        </row>
        <row r="75">
          <cell r="AG75" t="str">
            <v>CRT00662</v>
          </cell>
          <cell r="AH75" t="str">
            <v>SO0063</v>
          </cell>
          <cell r="AJ75" t="str">
            <v/>
          </cell>
          <cell r="AK75">
            <v>31046.4</v>
          </cell>
          <cell r="AL75" t="str">
            <v>Kemin Industries (Asia) Pte Ltd</v>
          </cell>
          <cell r="AM75">
            <v>36769</v>
          </cell>
          <cell r="AN75">
            <v>36778</v>
          </cell>
        </row>
        <row r="76">
          <cell r="AG76" t="str">
            <v>CRT00663</v>
          </cell>
          <cell r="AH76" t="str">
            <v>US000813</v>
          </cell>
          <cell r="AJ76">
            <v>38700</v>
          </cell>
          <cell r="AK76" t="str">
            <v/>
          </cell>
          <cell r="AL76" t="str">
            <v>The Life Extension Fundation</v>
          </cell>
          <cell r="AM76">
            <v>36769</v>
          </cell>
          <cell r="AN76">
            <v>36776</v>
          </cell>
        </row>
        <row r="77">
          <cell r="AG77" t="str">
            <v>CRT00664</v>
          </cell>
          <cell r="AH77" t="str">
            <v>US000814</v>
          </cell>
          <cell r="AJ77">
            <v>160</v>
          </cell>
          <cell r="AK77" t="str">
            <v/>
          </cell>
          <cell r="AL77" t="str">
            <v>Bronson &amp; Jacobs Pty Ltd</v>
          </cell>
          <cell r="AM77">
            <v>36769</v>
          </cell>
          <cell r="AN77">
            <v>36773</v>
          </cell>
        </row>
        <row r="78">
          <cell r="AG78" t="str">
            <v>CRT00665</v>
          </cell>
          <cell r="AH78" t="str">
            <v>US000815</v>
          </cell>
          <cell r="AJ78">
            <v>5760</v>
          </cell>
          <cell r="AK78" t="str">
            <v/>
          </cell>
          <cell r="AL78" t="str">
            <v>Soft Gel Technologies, Inc</v>
          </cell>
          <cell r="AM78">
            <v>36769</v>
          </cell>
          <cell r="AN78">
            <v>36776</v>
          </cell>
        </row>
        <row r="79">
          <cell r="AG79" t="str">
            <v>CRT00670</v>
          </cell>
          <cell r="AH79" t="str">
            <v>US000816</v>
          </cell>
          <cell r="AJ79" t="str">
            <v/>
          </cell>
          <cell r="AK79">
            <v>84750</v>
          </cell>
          <cell r="AL79" t="str">
            <v>Cognis Oleochemicals (M) Sdn Bhd</v>
          </cell>
          <cell r="AM79">
            <v>36769</v>
          </cell>
          <cell r="AN79">
            <v>36782</v>
          </cell>
        </row>
        <row r="80">
          <cell r="AG80" t="str">
            <v>CRT00671</v>
          </cell>
          <cell r="AH80" t="str">
            <v>US000817</v>
          </cell>
          <cell r="AJ80" t="str">
            <v/>
          </cell>
          <cell r="AK80">
            <v>84750</v>
          </cell>
          <cell r="AL80" t="str">
            <v>Cognis Oleochemicals (M) Sdn Bhd</v>
          </cell>
          <cell r="AM80">
            <v>36769</v>
          </cell>
          <cell r="AN80">
            <v>36798</v>
          </cell>
        </row>
        <row r="81">
          <cell r="AJ81" t="str">
            <v/>
          </cell>
        </row>
        <row r="82">
          <cell r="AG82" t="str">
            <v>PF/000901</v>
          </cell>
          <cell r="AH82" t="str">
            <v>PF/000901</v>
          </cell>
          <cell r="AJ82" t="str">
            <v/>
          </cell>
          <cell r="AK82">
            <v>0</v>
          </cell>
          <cell r="AL82" t="str">
            <v>MASbio Group Limited</v>
          </cell>
          <cell r="AM82">
            <v>36791</v>
          </cell>
          <cell r="AN82">
            <v>36791</v>
          </cell>
        </row>
        <row r="83">
          <cell r="AG83" t="str">
            <v>PF/000902</v>
          </cell>
          <cell r="AH83" t="str">
            <v>PF/000902</v>
          </cell>
          <cell r="AJ83">
            <v>0</v>
          </cell>
          <cell r="AK83" t="str">
            <v/>
          </cell>
          <cell r="AL83" t="str">
            <v>Bronson &amp; Jacobs Pty Limited</v>
          </cell>
          <cell r="AM83">
            <v>36791</v>
          </cell>
          <cell r="AN83">
            <v>36791</v>
          </cell>
        </row>
        <row r="84">
          <cell r="AG84" t="str">
            <v>CRT00682</v>
          </cell>
          <cell r="AH84" t="str">
            <v>US000901</v>
          </cell>
          <cell r="AJ84">
            <v>54000</v>
          </cell>
          <cell r="AK84" t="str">
            <v/>
          </cell>
          <cell r="AL84" t="str">
            <v>H. Reisman Corporation</v>
          </cell>
          <cell r="AM84">
            <v>36798</v>
          </cell>
          <cell r="AN84">
            <v>36804</v>
          </cell>
        </row>
        <row r="85">
          <cell r="AG85" t="str">
            <v>CRT00666</v>
          </cell>
          <cell r="AH85" t="str">
            <v>SO0064</v>
          </cell>
          <cell r="AJ85" t="str">
            <v/>
          </cell>
          <cell r="AK85">
            <v>3136</v>
          </cell>
          <cell r="AL85" t="str">
            <v>Medilux Oils &amp; Fats Trading</v>
          </cell>
          <cell r="AM85">
            <v>36771</v>
          </cell>
          <cell r="AN85">
            <v>36771</v>
          </cell>
        </row>
        <row r="86">
          <cell r="AG86" t="str">
            <v>CRT00667</v>
          </cell>
          <cell r="AH86" t="str">
            <v>SO0065</v>
          </cell>
          <cell r="AJ86" t="str">
            <v/>
          </cell>
          <cell r="AK86">
            <v>53750</v>
          </cell>
          <cell r="AL86" t="str">
            <v>Medilux Oils &amp; Fats Trading</v>
          </cell>
          <cell r="AM86">
            <v>36769</v>
          </cell>
          <cell r="AN86">
            <v>36774</v>
          </cell>
        </row>
        <row r="87">
          <cell r="AG87" t="str">
            <v>CRT00669</v>
          </cell>
          <cell r="AH87" t="str">
            <v>US000902</v>
          </cell>
          <cell r="AJ87">
            <v>2320</v>
          </cell>
          <cell r="AK87" t="str">
            <v/>
          </cell>
          <cell r="AL87" t="str">
            <v>Helmut Kiesow-Chemikalien und Rohstoffe</v>
          </cell>
          <cell r="AM87">
            <v>36769</v>
          </cell>
          <cell r="AN87">
            <v>36782</v>
          </cell>
        </row>
        <row r="88">
          <cell r="AG88" t="str">
            <v>CRT00672</v>
          </cell>
          <cell r="AH88" t="str">
            <v>US000903</v>
          </cell>
          <cell r="AJ88">
            <v>3000</v>
          </cell>
          <cell r="AK88" t="str">
            <v/>
          </cell>
          <cell r="AL88" t="str">
            <v>Schweizerhall-France Chimie Fine</v>
          </cell>
          <cell r="AM88">
            <v>36781</v>
          </cell>
          <cell r="AN88">
            <v>36781</v>
          </cell>
        </row>
        <row r="89">
          <cell r="AG89" t="str">
            <v>CRT00674</v>
          </cell>
          <cell r="AH89" t="str">
            <v>SO0066</v>
          </cell>
          <cell r="AJ89" t="str">
            <v/>
          </cell>
          <cell r="AK89">
            <v>5375</v>
          </cell>
          <cell r="AL89" t="str">
            <v>Hovid Sdn Bhd</v>
          </cell>
          <cell r="AM89">
            <v>36783</v>
          </cell>
          <cell r="AN89">
            <v>36783</v>
          </cell>
        </row>
        <row r="90">
          <cell r="AG90" t="str">
            <v>CRT00684</v>
          </cell>
          <cell r="AH90" t="str">
            <v>SO0067</v>
          </cell>
          <cell r="AJ90">
            <v>783.2</v>
          </cell>
          <cell r="AK90" t="str">
            <v/>
          </cell>
          <cell r="AL90" t="str">
            <v>Veripan Ltd</v>
          </cell>
          <cell r="AM90">
            <v>36804</v>
          </cell>
        </row>
        <row r="91">
          <cell r="AG91" t="str">
            <v>CRT00673</v>
          </cell>
          <cell r="AH91" t="str">
            <v>SO0068</v>
          </cell>
          <cell r="AJ91" t="str">
            <v/>
          </cell>
          <cell r="AK91">
            <v>3291.6</v>
          </cell>
          <cell r="AL91" t="str">
            <v>Medilux Oils &amp; Fats Trading</v>
          </cell>
          <cell r="AM91">
            <v>36781</v>
          </cell>
          <cell r="AN91">
            <v>36781</v>
          </cell>
        </row>
        <row r="92">
          <cell r="AG92" t="str">
            <v>CRT00676</v>
          </cell>
          <cell r="AH92" t="str">
            <v>US000904</v>
          </cell>
          <cell r="AJ92">
            <v>4350</v>
          </cell>
          <cell r="AK92" t="str">
            <v/>
          </cell>
          <cell r="AL92" t="str">
            <v>Koyo Mercantile Co., Ltd</v>
          </cell>
          <cell r="AM92">
            <v>36787</v>
          </cell>
          <cell r="AN92">
            <v>36787</v>
          </cell>
        </row>
        <row r="93">
          <cell r="AG93" t="str">
            <v>CRT00675</v>
          </cell>
          <cell r="AH93" t="str">
            <v>SO0069</v>
          </cell>
          <cell r="AJ93" t="str">
            <v/>
          </cell>
          <cell r="AK93">
            <v>2805</v>
          </cell>
          <cell r="AL93" t="str">
            <v>Medilux Oils &amp; Fats Trading</v>
          </cell>
          <cell r="AM93">
            <v>36784</v>
          </cell>
          <cell r="AN93">
            <v>36785</v>
          </cell>
        </row>
        <row r="94">
          <cell r="AH94" t="str">
            <v>US000905</v>
          </cell>
          <cell r="AJ94" t="str">
            <v/>
          </cell>
          <cell r="AK94">
            <v>103000</v>
          </cell>
          <cell r="AL94" t="str">
            <v>Cognis Oleochemicals (M) Sdn Bhd</v>
          </cell>
        </row>
        <row r="95">
          <cell r="AG95" t="str">
            <v>CRT00678</v>
          </cell>
          <cell r="AH95" t="str">
            <v>SO0070</v>
          </cell>
          <cell r="AJ95" t="str">
            <v/>
          </cell>
          <cell r="AK95">
            <v>3222</v>
          </cell>
          <cell r="AL95" t="str">
            <v>Medilux Oils &amp; Fats Trading</v>
          </cell>
          <cell r="AM95">
            <v>36788</v>
          </cell>
          <cell r="AN95">
            <v>36789</v>
          </cell>
        </row>
        <row r="96">
          <cell r="AG96" t="str">
            <v>CRT00680</v>
          </cell>
          <cell r="AH96" t="str">
            <v>US000906</v>
          </cell>
          <cell r="AJ96">
            <v>15250</v>
          </cell>
          <cell r="AK96" t="str">
            <v/>
          </cell>
          <cell r="AL96" t="str">
            <v>Tischon Corp</v>
          </cell>
          <cell r="AM96">
            <v>36797</v>
          </cell>
          <cell r="AN96">
            <v>36799</v>
          </cell>
        </row>
        <row r="97">
          <cell r="AH97" t="str">
            <v>US000907</v>
          </cell>
          <cell r="AJ97" t="str">
            <v/>
          </cell>
          <cell r="AK97">
            <v>103000</v>
          </cell>
          <cell r="AL97" t="str">
            <v>Cognis Oleochemicals (M) Sdn Bhd</v>
          </cell>
        </row>
        <row r="98">
          <cell r="AH98" t="str">
            <v>US000908</v>
          </cell>
          <cell r="AJ98">
            <v>2250</v>
          </cell>
          <cell r="AK98" t="str">
            <v/>
          </cell>
          <cell r="AL98" t="str">
            <v>Progress Laboratories, Inc</v>
          </cell>
        </row>
        <row r="99">
          <cell r="AH99" t="str">
            <v>US000909</v>
          </cell>
          <cell r="AJ99">
            <v>180</v>
          </cell>
          <cell r="AK99" t="str">
            <v/>
          </cell>
          <cell r="AL99" t="str">
            <v>H. Reisman Corporation</v>
          </cell>
        </row>
        <row r="100">
          <cell r="AG100" t="str">
            <v>CRT00687</v>
          </cell>
          <cell r="AH100" t="str">
            <v>SO0071-1</v>
          </cell>
          <cell r="AJ100" t="str">
            <v/>
          </cell>
          <cell r="AK100">
            <v>30096</v>
          </cell>
          <cell r="AL100" t="str">
            <v>Kemin Industries (Asia) Pte Ltd</v>
          </cell>
          <cell r="AM100">
            <v>36808</v>
          </cell>
          <cell r="AN100">
            <v>36808</v>
          </cell>
        </row>
        <row r="101">
          <cell r="AG101" t="str">
            <v>CRT00688</v>
          </cell>
          <cell r="AH101" t="str">
            <v>SO0071-2</v>
          </cell>
          <cell r="AJ101" t="str">
            <v/>
          </cell>
          <cell r="AK101">
            <v>30096</v>
          </cell>
          <cell r="AL101" t="str">
            <v>Kemin Industries (Asia) Pte Ltd</v>
          </cell>
          <cell r="AM101">
            <v>36808</v>
          </cell>
          <cell r="AN101">
            <v>36808</v>
          </cell>
        </row>
        <row r="102">
          <cell r="AG102" t="str">
            <v>CRT00681</v>
          </cell>
          <cell r="AH102" t="str">
            <v>SO0072</v>
          </cell>
          <cell r="AJ102" t="str">
            <v/>
          </cell>
          <cell r="AK102">
            <v>3274.2</v>
          </cell>
          <cell r="AL102" t="str">
            <v>Medilux Oils &amp; Fats Trading</v>
          </cell>
          <cell r="AM102">
            <v>36797</v>
          </cell>
          <cell r="AN102">
            <v>36797</v>
          </cell>
        </row>
        <row r="103">
          <cell r="AG103" t="str">
            <v>CRT00682(A)</v>
          </cell>
          <cell r="AH103" t="str">
            <v>us000910</v>
          </cell>
          <cell r="AJ103">
            <v>800</v>
          </cell>
          <cell r="AK103" t="str">
            <v/>
          </cell>
          <cell r="AL103" t="str">
            <v>IMPAX</v>
          </cell>
          <cell r="AM103">
            <v>36798</v>
          </cell>
          <cell r="AN103">
            <v>36798</v>
          </cell>
        </row>
        <row r="104">
          <cell r="AH104" t="str">
            <v>US000911</v>
          </cell>
          <cell r="AL104" t="str">
            <v>Bronson &amp; Jacobs Pty Limited</v>
          </cell>
          <cell r="AN104" t="str">
            <v>Aug/Sept</v>
          </cell>
        </row>
        <row r="105">
          <cell r="AG105" t="str">
            <v>CRT00683</v>
          </cell>
          <cell r="AH105" t="str">
            <v>US000912</v>
          </cell>
          <cell r="AJ105">
            <v>17200</v>
          </cell>
          <cell r="AK105" t="str">
            <v/>
          </cell>
          <cell r="AL105" t="str">
            <v>Phytone Limited</v>
          </cell>
          <cell r="AM105">
            <v>36804</v>
          </cell>
          <cell r="AN105">
            <v>36808</v>
          </cell>
        </row>
        <row r="106">
          <cell r="AH106" t="str">
            <v>US000913</v>
          </cell>
          <cell r="AJ106">
            <v>590</v>
          </cell>
          <cell r="AK106" t="str">
            <v/>
          </cell>
          <cell r="AL106" t="str">
            <v>Eurochem Feinchemie GmbH</v>
          </cell>
        </row>
        <row r="107">
          <cell r="AJ107" t="str">
            <v/>
          </cell>
        </row>
        <row r="108">
          <cell r="AG108" t="str">
            <v>CRT00685</v>
          </cell>
          <cell r="AH108" t="str">
            <v>SO0073</v>
          </cell>
          <cell r="AJ108" t="str">
            <v/>
          </cell>
          <cell r="AK108">
            <v>2408.4</v>
          </cell>
          <cell r="AL108" t="str">
            <v>Medilux Oils &amp; Fats Trading</v>
          </cell>
          <cell r="AM108">
            <v>36804</v>
          </cell>
          <cell r="AN108">
            <v>36804</v>
          </cell>
        </row>
        <row r="109">
          <cell r="AG109" t="str">
            <v>CRT00686</v>
          </cell>
          <cell r="AH109" t="str">
            <v>US001001</v>
          </cell>
          <cell r="AJ109">
            <v>2000</v>
          </cell>
          <cell r="AK109" t="str">
            <v/>
          </cell>
          <cell r="AL109" t="str">
            <v>Creatives Foods</v>
          </cell>
          <cell r="AM109">
            <v>36805</v>
          </cell>
          <cell r="AN109">
            <v>36806</v>
          </cell>
        </row>
        <row r="110">
          <cell r="AH110" t="str">
            <v>US001002</v>
          </cell>
          <cell r="AJ110">
            <v>54000</v>
          </cell>
          <cell r="AK110" t="str">
            <v/>
          </cell>
          <cell r="AL110" t="str">
            <v>H. Reisman Corporation</v>
          </cell>
        </row>
        <row r="111">
          <cell r="AH111">
            <v>0</v>
          </cell>
          <cell r="AJ111" t="str">
            <v/>
          </cell>
          <cell r="AK111">
            <v>0</v>
          </cell>
          <cell r="AL111" t="str">
            <v/>
          </cell>
        </row>
        <row r="112">
          <cell r="AH112">
            <v>0</v>
          </cell>
          <cell r="AJ112" t="str">
            <v/>
          </cell>
          <cell r="AK112">
            <v>0</v>
          </cell>
          <cell r="AL112" t="str">
            <v/>
          </cell>
        </row>
        <row r="113">
          <cell r="AH113">
            <v>0</v>
          </cell>
          <cell r="AJ113" t="str">
            <v/>
          </cell>
          <cell r="AK113">
            <v>0</v>
          </cell>
          <cell r="AL113" t="str">
            <v/>
          </cell>
        </row>
        <row r="114">
          <cell r="AH114">
            <v>0</v>
          </cell>
          <cell r="AJ114" t="str">
            <v/>
          </cell>
          <cell r="AK114">
            <v>0</v>
          </cell>
          <cell r="AL114" t="str">
            <v/>
          </cell>
        </row>
        <row r="115">
          <cell r="AH115">
            <v>0</v>
          </cell>
          <cell r="AJ115" t="str">
            <v/>
          </cell>
          <cell r="AK115">
            <v>0</v>
          </cell>
          <cell r="AL115" t="str">
            <v/>
          </cell>
        </row>
        <row r="116">
          <cell r="AH116">
            <v>0</v>
          </cell>
          <cell r="AJ116" t="str">
            <v/>
          </cell>
          <cell r="AK116">
            <v>0</v>
          </cell>
          <cell r="AL116" t="str">
            <v/>
          </cell>
        </row>
        <row r="117">
          <cell r="AH117">
            <v>0</v>
          </cell>
          <cell r="AJ117" t="str">
            <v/>
          </cell>
          <cell r="AK117">
            <v>0</v>
          </cell>
          <cell r="AL117" t="str">
            <v/>
          </cell>
        </row>
        <row r="118">
          <cell r="AH118">
            <v>0</v>
          </cell>
          <cell r="AJ118" t="str">
            <v/>
          </cell>
          <cell r="AK118">
            <v>0</v>
          </cell>
          <cell r="AL118" t="str">
            <v/>
          </cell>
        </row>
        <row r="119">
          <cell r="AH119">
            <v>0</v>
          </cell>
          <cell r="AJ119" t="str">
            <v/>
          </cell>
          <cell r="AK119">
            <v>0</v>
          </cell>
          <cell r="AL119"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nagement Account-0404 analysi"/>
      <sheetName val="Code"/>
      <sheetName val="SO"/>
      <sheetName val="Customer"/>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4"/>
  </sheetPr>
  <dimension ref="A1:H54"/>
  <sheetViews>
    <sheetView workbookViewId="0" topLeftCell="A1">
      <selection activeCell="A44" sqref="A44"/>
    </sheetView>
  </sheetViews>
  <sheetFormatPr defaultColWidth="9.140625" defaultRowHeight="12.75"/>
  <cols>
    <col min="1" max="1" width="36.8515625" style="1" customWidth="1"/>
    <col min="2" max="6" width="10.421875" style="1" customWidth="1"/>
    <col min="7" max="16384" width="9.140625" style="1" customWidth="1"/>
  </cols>
  <sheetData>
    <row r="1" spans="1:6" ht="14.25">
      <c r="A1" s="248"/>
      <c r="B1" s="248"/>
      <c r="C1" s="248"/>
      <c r="D1" s="248"/>
      <c r="E1" s="248"/>
      <c r="F1" s="248"/>
    </row>
    <row r="2" spans="1:6" ht="14.25">
      <c r="A2" s="248"/>
      <c r="B2" s="248"/>
      <c r="C2" s="248"/>
      <c r="D2" s="248"/>
      <c r="E2" s="248"/>
      <c r="F2" s="248"/>
    </row>
    <row r="3" spans="1:6" ht="14.25">
      <c r="A3" s="248"/>
      <c r="B3" s="248"/>
      <c r="C3" s="248"/>
      <c r="D3" s="248"/>
      <c r="E3" s="248"/>
      <c r="F3" s="248"/>
    </row>
    <row r="4" spans="1:6" ht="14.25">
      <c r="A4" s="248"/>
      <c r="B4" s="248"/>
      <c r="C4" s="248"/>
      <c r="D4" s="248"/>
      <c r="E4" s="248"/>
      <c r="F4" s="248"/>
    </row>
    <row r="5" spans="1:6" ht="15">
      <c r="A5" s="249" t="s">
        <v>0</v>
      </c>
      <c r="B5" s="249"/>
      <c r="C5" s="249"/>
      <c r="D5" s="249"/>
      <c r="E5" s="249"/>
      <c r="F5" s="249"/>
    </row>
    <row r="7" spans="2:6" ht="19.5">
      <c r="B7" s="250" t="s">
        <v>1</v>
      </c>
      <c r="C7" s="250"/>
      <c r="D7" s="250"/>
      <c r="E7" s="250"/>
      <c r="F7" s="250"/>
    </row>
    <row r="8" spans="2:6" ht="15">
      <c r="B8" s="2">
        <v>2001</v>
      </c>
      <c r="C8" s="2">
        <v>2002</v>
      </c>
      <c r="D8" s="2">
        <v>2003</v>
      </c>
      <c r="E8" s="2">
        <v>2004</v>
      </c>
      <c r="F8" s="2">
        <v>2005</v>
      </c>
    </row>
    <row r="9" spans="2:6" ht="15">
      <c r="B9" s="2" t="s">
        <v>2</v>
      </c>
      <c r="C9" s="2" t="s">
        <v>2</v>
      </c>
      <c r="D9" s="2" t="s">
        <v>2</v>
      </c>
      <c r="E9" s="2" t="s">
        <v>2</v>
      </c>
      <c r="F9" s="2" t="s">
        <v>2</v>
      </c>
    </row>
    <row r="10" spans="2:6" ht="8.25" customHeight="1">
      <c r="B10" s="3"/>
      <c r="C10" s="3"/>
      <c r="D10" s="3"/>
      <c r="E10" s="3"/>
      <c r="F10" s="3"/>
    </row>
    <row r="11" spans="1:8" ht="14.25">
      <c r="A11" s="1" t="s">
        <v>3</v>
      </c>
      <c r="B11" s="4">
        <v>16840</v>
      </c>
      <c r="C11" s="4">
        <v>18037</v>
      </c>
      <c r="D11" s="4">
        <v>29964</v>
      </c>
      <c r="E11" s="4">
        <v>35261</v>
      </c>
      <c r="F11" s="4">
        <f>'IS'!E14</f>
        <v>53323</v>
      </c>
      <c r="G11" s="5"/>
      <c r="H11" s="6"/>
    </row>
    <row r="12" spans="1:6" ht="14.25">
      <c r="A12" s="1" t="s">
        <v>4</v>
      </c>
      <c r="B12" s="4">
        <v>1877</v>
      </c>
      <c r="C12" s="4">
        <v>4825</v>
      </c>
      <c r="D12" s="4">
        <v>7375</v>
      </c>
      <c r="E12" s="4">
        <v>6673</v>
      </c>
      <c r="F12" s="4">
        <f>'IS'!E20</f>
        <v>7879</v>
      </c>
    </row>
    <row r="13" spans="1:6" ht="14.25">
      <c r="A13" s="1" t="s">
        <v>5</v>
      </c>
      <c r="B13" s="4">
        <v>1256</v>
      </c>
      <c r="C13" s="4">
        <v>4088</v>
      </c>
      <c r="D13" s="4">
        <v>6937</v>
      </c>
      <c r="E13" s="4">
        <v>6276</v>
      </c>
      <c r="F13" s="4">
        <f>'IS'!E22</f>
        <v>7169</v>
      </c>
    </row>
    <row r="14" spans="2:6" ht="14.25">
      <c r="B14" s="4"/>
      <c r="C14" s="4"/>
      <c r="D14" s="4"/>
      <c r="E14" s="7"/>
      <c r="F14" s="7"/>
    </row>
    <row r="15" spans="2:6" ht="14.25">
      <c r="B15" s="4"/>
      <c r="C15" s="4"/>
      <c r="D15" s="4"/>
      <c r="E15" s="4"/>
      <c r="F15" s="4"/>
    </row>
    <row r="16" spans="1:6" ht="15">
      <c r="A16" s="8" t="s">
        <v>3</v>
      </c>
      <c r="B16" s="4"/>
      <c r="C16" s="4"/>
      <c r="D16" s="4"/>
      <c r="E16" s="4"/>
      <c r="F16" s="4"/>
    </row>
    <row r="17" spans="1:6" s="10" customFormat="1" ht="16.5" customHeight="1">
      <c r="A17" s="9" t="s">
        <v>6</v>
      </c>
      <c r="B17" s="1"/>
      <c r="C17" s="1"/>
      <c r="D17" s="1"/>
      <c r="E17" s="1"/>
      <c r="F17" s="1"/>
    </row>
    <row r="18" ht="14.25">
      <c r="A18" s="11" t="s">
        <v>7</v>
      </c>
    </row>
    <row r="19" ht="14.25">
      <c r="A19" s="1" t="s">
        <v>8</v>
      </c>
    </row>
    <row r="20" ht="14.25">
      <c r="A20" s="1" t="s">
        <v>9</v>
      </c>
    </row>
    <row r="21" ht="14.25">
      <c r="A21" s="1" t="s">
        <v>10</v>
      </c>
    </row>
    <row r="24" ht="15">
      <c r="A24" s="8" t="s">
        <v>11</v>
      </c>
    </row>
    <row r="25" spans="1:6" s="10" customFormat="1" ht="16.5" customHeight="1">
      <c r="A25" s="9" t="s">
        <v>12</v>
      </c>
      <c r="B25" s="1"/>
      <c r="C25" s="1"/>
      <c r="D25" s="1"/>
      <c r="E25" s="1"/>
      <c r="F25" s="1"/>
    </row>
    <row r="26" ht="14.25">
      <c r="A26" s="11" t="s">
        <v>13</v>
      </c>
    </row>
    <row r="27" ht="14.25">
      <c r="A27" s="1" t="s">
        <v>14</v>
      </c>
    </row>
    <row r="28" ht="14.25">
      <c r="A28" s="1" t="s">
        <v>15</v>
      </c>
    </row>
    <row r="31" ht="15">
      <c r="A31" s="8" t="s">
        <v>16</v>
      </c>
    </row>
    <row r="32" ht="14.25">
      <c r="A32" s="1" t="s">
        <v>17</v>
      </c>
    </row>
    <row r="33" ht="14.25">
      <c r="A33" s="1" t="s">
        <v>18</v>
      </c>
    </row>
    <row r="35" ht="14.25">
      <c r="A35" s="1" t="s">
        <v>19</v>
      </c>
    </row>
    <row r="36" ht="12.75" customHeight="1">
      <c r="A36" s="1" t="s">
        <v>20</v>
      </c>
    </row>
    <row r="37" ht="12.75" customHeight="1"/>
    <row r="38" ht="14.25">
      <c r="A38" s="1" t="s">
        <v>21</v>
      </c>
    </row>
    <row r="39" ht="14.25">
      <c r="A39" s="1" t="s">
        <v>22</v>
      </c>
    </row>
    <row r="42" ht="15">
      <c r="A42" s="8" t="s">
        <v>23</v>
      </c>
    </row>
    <row r="43" ht="14.25">
      <c r="A43" s="1" t="s">
        <v>24</v>
      </c>
    </row>
    <row r="44" ht="14.25">
      <c r="A44" s="1" t="s">
        <v>25</v>
      </c>
    </row>
    <row r="46" spans="3:5" ht="15">
      <c r="C46" s="2" t="s">
        <v>26</v>
      </c>
      <c r="D46" s="2" t="s">
        <v>27</v>
      </c>
      <c r="E46" s="2"/>
    </row>
    <row r="47" spans="3:5" ht="15">
      <c r="C47" s="12" t="s">
        <v>28</v>
      </c>
      <c r="D47" s="12" t="s">
        <v>28</v>
      </c>
      <c r="E47" s="12" t="s">
        <v>29</v>
      </c>
    </row>
    <row r="48" spans="3:5" ht="15">
      <c r="C48" s="2" t="s">
        <v>2</v>
      </c>
      <c r="D48" s="2" t="s">
        <v>2</v>
      </c>
      <c r="E48" s="2" t="s">
        <v>2</v>
      </c>
    </row>
    <row r="49" spans="1:5" ht="14.25">
      <c r="A49" s="1" t="s">
        <v>30</v>
      </c>
      <c r="C49" s="4">
        <v>12000</v>
      </c>
      <c r="D49" s="4">
        <v>12000</v>
      </c>
      <c r="E49" s="4">
        <f>C49-D49</f>
        <v>0</v>
      </c>
    </row>
    <row r="50" spans="1:5" ht="14.25">
      <c r="A50" s="1" t="s">
        <v>31</v>
      </c>
      <c r="C50" s="4">
        <v>17176</v>
      </c>
      <c r="D50" s="4">
        <v>17176</v>
      </c>
      <c r="E50" s="4">
        <f>C50-D50</f>
        <v>0</v>
      </c>
    </row>
    <row r="51" spans="1:5" ht="14.25">
      <c r="A51" s="1" t="s">
        <v>32</v>
      </c>
      <c r="C51" s="4">
        <v>1500</v>
      </c>
      <c r="D51" s="4">
        <v>758</v>
      </c>
      <c r="E51" s="4">
        <f>C51-D51</f>
        <v>742</v>
      </c>
    </row>
    <row r="52" spans="3:5" ht="15" thickBot="1">
      <c r="C52" s="13">
        <f>SUM(C49:C51)</f>
        <v>30676</v>
      </c>
      <c r="D52" s="13">
        <f>SUM(D49:D51)</f>
        <v>29934</v>
      </c>
      <c r="E52" s="13">
        <f>SUM(E49:E51)</f>
        <v>742</v>
      </c>
    </row>
    <row r="53" spans="3:5" ht="15" thickTop="1">
      <c r="C53" s="4"/>
      <c r="D53" s="14"/>
      <c r="E53" s="4"/>
    </row>
    <row r="54" spans="3:5" ht="14.25">
      <c r="C54" s="4"/>
      <c r="D54" s="4"/>
      <c r="E54" s="4"/>
    </row>
  </sheetData>
  <sheetProtection password="C5BD" sheet="1" objects="1" scenarios="1" selectLockedCells="1" selectUnlockedCells="1"/>
  <mergeCells count="3">
    <mergeCell ref="A1:F4"/>
    <mergeCell ref="A5:F5"/>
    <mergeCell ref="B7:F7"/>
  </mergeCells>
  <printOptions/>
  <pageMargins left="0.75" right="0.25" top="0.5" bottom="0.5" header="0.25" footer="0.25"/>
  <pageSetup horizontalDpi="600" verticalDpi="600" orientation="portrait" paperSize="9" r:id="rId2"/>
  <headerFooter alignWithMargins="0">
    <oddFooter>&amp;L&amp;8&amp;F&amp;C&amp;8&amp;A Pg &amp;P/&amp;N&amp;R&amp;8Date: &amp;D</oddFooter>
  </headerFooter>
  <drawing r:id="rId1"/>
</worksheet>
</file>

<file path=xl/worksheets/sheet2.xml><?xml version="1.0" encoding="utf-8"?>
<worksheet xmlns="http://schemas.openxmlformats.org/spreadsheetml/2006/main" xmlns:r="http://schemas.openxmlformats.org/officeDocument/2006/relationships">
  <sheetPr codeName="Sheet5">
    <tabColor indexed="13"/>
    <pageSetUpPr fitToPage="1"/>
  </sheetPr>
  <dimension ref="A1:P31"/>
  <sheetViews>
    <sheetView zoomScale="80" zoomScaleNormal="80" workbookViewId="0" topLeftCell="A7">
      <selection activeCell="E29" sqref="E29"/>
    </sheetView>
  </sheetViews>
  <sheetFormatPr defaultColWidth="9.140625" defaultRowHeight="12.75" outlineLevelCol="1"/>
  <cols>
    <col min="1" max="1" width="56.00390625" style="15" customWidth="1"/>
    <col min="2" max="2" width="15.8515625" style="57" hidden="1" customWidth="1" outlineLevel="1"/>
    <col min="3" max="3" width="14.28125" style="57" customWidth="1" collapsed="1"/>
    <col min="4" max="6" width="14.28125" style="57" customWidth="1"/>
    <col min="7" max="7" width="7.00390625" style="15" customWidth="1"/>
    <col min="8" max="11" width="11.28125" style="15" hidden="1" customWidth="1" outlineLevel="1"/>
    <col min="12" max="12" width="9.140625" style="15" hidden="1" customWidth="1" outlineLevel="1"/>
    <col min="13" max="16" width="11.28125" style="15" hidden="1" customWidth="1" outlineLevel="1"/>
    <col min="17" max="17" width="9.140625" style="15" customWidth="1" collapsed="1"/>
    <col min="18" max="16384" width="9.140625" style="15" customWidth="1"/>
  </cols>
  <sheetData>
    <row r="1" spans="1:6" ht="15">
      <c r="A1" s="263"/>
      <c r="B1" s="263"/>
      <c r="C1" s="263"/>
      <c r="D1" s="263"/>
      <c r="E1" s="263"/>
      <c r="F1" s="263"/>
    </row>
    <row r="2" spans="1:6" ht="15">
      <c r="A2" s="263"/>
      <c r="B2" s="263"/>
      <c r="C2" s="263"/>
      <c r="D2" s="263"/>
      <c r="E2" s="263"/>
      <c r="F2" s="263"/>
    </row>
    <row r="3" spans="1:6" ht="15">
      <c r="A3" s="263"/>
      <c r="B3" s="263"/>
      <c r="C3" s="263"/>
      <c r="D3" s="263"/>
      <c r="E3" s="263"/>
      <c r="F3" s="263"/>
    </row>
    <row r="4" spans="1:6" ht="15">
      <c r="A4" s="263"/>
      <c r="B4" s="263"/>
      <c r="C4" s="263"/>
      <c r="D4" s="263"/>
      <c r="E4" s="263"/>
      <c r="F4" s="263"/>
    </row>
    <row r="5" spans="1:6" ht="20.25">
      <c r="A5" s="265" t="s">
        <v>266</v>
      </c>
      <c r="B5" s="265"/>
      <c r="C5" s="265"/>
      <c r="D5" s="265"/>
      <c r="E5" s="265"/>
      <c r="F5" s="265"/>
    </row>
    <row r="6" spans="1:6" ht="16.5" customHeight="1">
      <c r="A6" s="266" t="s">
        <v>33</v>
      </c>
      <c r="B6" s="266"/>
      <c r="C6" s="266"/>
      <c r="D6" s="266"/>
      <c r="E6" s="266"/>
      <c r="F6" s="266"/>
    </row>
    <row r="7" spans="1:6" ht="16.5" customHeight="1">
      <c r="A7" s="265" t="str">
        <f>'BS'!$A$7</f>
        <v>for the fourth financial quarter ended 30 June 2005</v>
      </c>
      <c r="B7" s="265"/>
      <c r="C7" s="265"/>
      <c r="D7" s="265"/>
      <c r="E7" s="265"/>
      <c r="F7" s="265"/>
    </row>
    <row r="8" spans="1:16" ht="16.5" thickBot="1">
      <c r="A8" s="264"/>
      <c r="B8" s="264"/>
      <c r="C8" s="264"/>
      <c r="D8" s="264"/>
      <c r="E8" s="264"/>
      <c r="F8" s="264"/>
      <c r="H8" s="255" t="s">
        <v>34</v>
      </c>
      <c r="I8" s="255"/>
      <c r="J8" s="255"/>
      <c r="K8" s="255"/>
      <c r="M8" s="255" t="s">
        <v>35</v>
      </c>
      <c r="N8" s="255"/>
      <c r="O8" s="255"/>
      <c r="P8" s="255"/>
    </row>
    <row r="9" spans="1:16" s="18" customFormat="1" ht="16.5" customHeight="1">
      <c r="A9" s="259"/>
      <c r="B9" s="16" t="s">
        <v>36</v>
      </c>
      <c r="C9" s="256" t="s">
        <v>37</v>
      </c>
      <c r="D9" s="257"/>
      <c r="E9" s="256" t="s">
        <v>38</v>
      </c>
      <c r="F9" s="257"/>
      <c r="G9" s="17"/>
      <c r="H9" s="256" t="s">
        <v>37</v>
      </c>
      <c r="I9" s="257"/>
      <c r="J9" s="256" t="s">
        <v>38</v>
      </c>
      <c r="K9" s="257"/>
      <c r="M9" s="256" t="s">
        <v>37</v>
      </c>
      <c r="N9" s="257"/>
      <c r="O9" s="256" t="s">
        <v>38</v>
      </c>
      <c r="P9" s="257"/>
    </row>
    <row r="10" spans="1:16" s="18" customFormat="1" ht="15.75" customHeight="1">
      <c r="A10" s="260"/>
      <c r="B10" s="19" t="s">
        <v>39</v>
      </c>
      <c r="C10" s="251" t="s">
        <v>40</v>
      </c>
      <c r="D10" s="252"/>
      <c r="E10" s="251" t="s">
        <v>41</v>
      </c>
      <c r="F10" s="252"/>
      <c r="G10" s="17"/>
      <c r="H10" s="251" t="s">
        <v>40</v>
      </c>
      <c r="I10" s="252"/>
      <c r="J10" s="251" t="s">
        <v>41</v>
      </c>
      <c r="K10" s="252"/>
      <c r="M10" s="251" t="s">
        <v>40</v>
      </c>
      <c r="N10" s="252"/>
      <c r="O10" s="251" t="s">
        <v>41</v>
      </c>
      <c r="P10" s="252"/>
    </row>
    <row r="11" spans="1:16" s="18" customFormat="1" ht="15.75" customHeight="1">
      <c r="A11" s="260"/>
      <c r="B11" s="20" t="s">
        <v>42</v>
      </c>
      <c r="C11" s="253" t="s">
        <v>43</v>
      </c>
      <c r="D11" s="254"/>
      <c r="E11" s="253" t="str">
        <f>C11</f>
        <v>ended 30 June </v>
      </c>
      <c r="F11" s="254"/>
      <c r="G11" s="17"/>
      <c r="H11" s="253" t="s">
        <v>43</v>
      </c>
      <c r="I11" s="254"/>
      <c r="J11" s="253" t="str">
        <f>H11</f>
        <v>ended 30 June </v>
      </c>
      <c r="K11" s="254"/>
      <c r="M11" s="253" t="s">
        <v>43</v>
      </c>
      <c r="N11" s="254"/>
      <c r="O11" s="253" t="str">
        <f>M11</f>
        <v>ended 30 June </v>
      </c>
      <c r="P11" s="254"/>
    </row>
    <row r="12" spans="1:16" s="18" customFormat="1" ht="15.75">
      <c r="A12" s="260"/>
      <c r="B12" s="21" t="s">
        <v>44</v>
      </c>
      <c r="C12" s="22" t="s">
        <v>44</v>
      </c>
      <c r="D12" s="23" t="s">
        <v>45</v>
      </c>
      <c r="E12" s="24" t="str">
        <f>C12</f>
        <v>2005</v>
      </c>
      <c r="F12" s="25" t="str">
        <f>D12</f>
        <v>2004</v>
      </c>
      <c r="G12" s="17"/>
      <c r="H12" s="22" t="s">
        <v>44</v>
      </c>
      <c r="I12" s="23" t="s">
        <v>45</v>
      </c>
      <c r="J12" s="24" t="str">
        <f>H12</f>
        <v>2005</v>
      </c>
      <c r="K12" s="26" t="str">
        <f>I12</f>
        <v>2004</v>
      </c>
      <c r="M12" s="22" t="s">
        <v>44</v>
      </c>
      <c r="N12" s="23" t="s">
        <v>45</v>
      </c>
      <c r="O12" s="24" t="str">
        <f>M12</f>
        <v>2005</v>
      </c>
      <c r="P12" s="26" t="str">
        <f>N12</f>
        <v>2004</v>
      </c>
    </row>
    <row r="13" spans="1:16" s="18" customFormat="1" ht="16.5" thickBot="1">
      <c r="A13" s="261"/>
      <c r="B13" s="27" t="s">
        <v>46</v>
      </c>
      <c r="C13" s="28" t="s">
        <v>46</v>
      </c>
      <c r="D13" s="29" t="s">
        <v>46</v>
      </c>
      <c r="E13" s="30" t="s">
        <v>46</v>
      </c>
      <c r="F13" s="31" t="s">
        <v>46</v>
      </c>
      <c r="G13" s="17"/>
      <c r="H13" s="28" t="s">
        <v>46</v>
      </c>
      <c r="I13" s="29" t="s">
        <v>46</v>
      </c>
      <c r="J13" s="30" t="s">
        <v>46</v>
      </c>
      <c r="K13" s="29" t="s">
        <v>46</v>
      </c>
      <c r="M13" s="28" t="s">
        <v>46</v>
      </c>
      <c r="N13" s="29" t="s">
        <v>46</v>
      </c>
      <c r="O13" s="30" t="s">
        <v>46</v>
      </c>
      <c r="P13" s="29" t="s">
        <v>46</v>
      </c>
    </row>
    <row r="14" spans="1:16" s="18" customFormat="1" ht="21.75" customHeight="1">
      <c r="A14" s="32" t="s">
        <v>47</v>
      </c>
      <c r="B14" s="33">
        <v>37892</v>
      </c>
      <c r="C14" s="33">
        <f>E14-B14</f>
        <v>15431</v>
      </c>
      <c r="D14" s="34" t="s">
        <v>48</v>
      </c>
      <c r="E14" s="35">
        <f>ROUND('[1]Grp-PL'!J10/1000,0)</f>
        <v>53323</v>
      </c>
      <c r="F14" s="34" t="s">
        <v>48</v>
      </c>
      <c r="G14" s="32"/>
      <c r="H14" s="33">
        <v>15219</v>
      </c>
      <c r="I14" s="34" t="s">
        <v>48</v>
      </c>
      <c r="J14" s="35">
        <v>53111</v>
      </c>
      <c r="K14" s="34" t="s">
        <v>48</v>
      </c>
      <c r="M14" s="33">
        <f aca="true" t="shared" si="0" ref="M14:M28">C14-H14</f>
        <v>212</v>
      </c>
      <c r="N14" s="34"/>
      <c r="O14" s="35">
        <f aca="true" t="shared" si="1" ref="O14:O28">E14-J14</f>
        <v>212</v>
      </c>
      <c r="P14" s="34"/>
    </row>
    <row r="15" spans="1:16" ht="21.75" customHeight="1">
      <c r="A15" s="32" t="s">
        <v>49</v>
      </c>
      <c r="B15" s="33">
        <v>78</v>
      </c>
      <c r="C15" s="33">
        <f>E15-B15</f>
        <v>36</v>
      </c>
      <c r="D15" s="34" t="s">
        <v>48</v>
      </c>
      <c r="E15" s="33">
        <f>ROUND('[1]Grp-PL'!J12/1000,0)</f>
        <v>114</v>
      </c>
      <c r="F15" s="34" t="s">
        <v>48</v>
      </c>
      <c r="G15" s="32"/>
      <c r="H15" s="33">
        <v>61</v>
      </c>
      <c r="I15" s="34" t="s">
        <v>48</v>
      </c>
      <c r="J15" s="33">
        <v>139</v>
      </c>
      <c r="K15" s="34" t="s">
        <v>48</v>
      </c>
      <c r="M15" s="33">
        <f t="shared" si="0"/>
        <v>-25</v>
      </c>
      <c r="N15" s="34"/>
      <c r="O15" s="33">
        <f t="shared" si="1"/>
        <v>-25</v>
      </c>
      <c r="P15" s="34"/>
    </row>
    <row r="16" spans="1:16" ht="21.75" customHeight="1">
      <c r="A16" s="32" t="s">
        <v>50</v>
      </c>
      <c r="B16" s="36">
        <v>-30728</v>
      </c>
      <c r="C16" s="37">
        <f>E16-B16</f>
        <v>-10901</v>
      </c>
      <c r="D16" s="38" t="s">
        <v>48</v>
      </c>
      <c r="E16" s="36">
        <f>E17-E14-E15</f>
        <v>-41629</v>
      </c>
      <c r="F16" s="38" t="s">
        <v>48</v>
      </c>
      <c r="G16" s="32"/>
      <c r="H16" s="37">
        <v>-10718</v>
      </c>
      <c r="I16" s="38" t="s">
        <v>48</v>
      </c>
      <c r="J16" s="36">
        <v>-41446</v>
      </c>
      <c r="K16" s="38" t="s">
        <v>48</v>
      </c>
      <c r="M16" s="37">
        <f t="shared" si="0"/>
        <v>-183</v>
      </c>
      <c r="N16" s="38"/>
      <c r="O16" s="36">
        <f t="shared" si="1"/>
        <v>-183</v>
      </c>
      <c r="P16" s="38"/>
    </row>
    <row r="17" spans="1:16" s="18" customFormat="1" ht="21.75" customHeight="1">
      <c r="A17" s="17" t="s">
        <v>51</v>
      </c>
      <c r="B17" s="39">
        <f>B14+B15+B16</f>
        <v>7242</v>
      </c>
      <c r="C17" s="39">
        <f>SUM(C14:C16)</f>
        <v>4566</v>
      </c>
      <c r="D17" s="40" t="s">
        <v>52</v>
      </c>
      <c r="E17" s="39">
        <f>E20-E18-E19</f>
        <v>11808</v>
      </c>
      <c r="F17" s="40" t="s">
        <v>52</v>
      </c>
      <c r="G17" s="32"/>
      <c r="H17" s="39">
        <v>4562</v>
      </c>
      <c r="I17" s="40" t="s">
        <v>52</v>
      </c>
      <c r="J17" s="39">
        <v>11804</v>
      </c>
      <c r="K17" s="40" t="s">
        <v>52</v>
      </c>
      <c r="M17" s="39">
        <f t="shared" si="0"/>
        <v>4</v>
      </c>
      <c r="N17" s="40"/>
      <c r="O17" s="39">
        <f t="shared" si="1"/>
        <v>4</v>
      </c>
      <c r="P17" s="40"/>
    </row>
    <row r="18" spans="1:16" s="18" customFormat="1" ht="21.75" customHeight="1">
      <c r="A18" s="32" t="s">
        <v>53</v>
      </c>
      <c r="B18" s="33">
        <v>-2025</v>
      </c>
      <c r="C18" s="33">
        <f>E18-B18</f>
        <v>-690</v>
      </c>
      <c r="D18" s="34" t="s">
        <v>48</v>
      </c>
      <c r="E18" s="33">
        <f>ROUND(('[1]Grp-PL'!J27+'[1]Grp-PL'!J29)/1000,0)</f>
        <v>-2715</v>
      </c>
      <c r="F18" s="34" t="s">
        <v>48</v>
      </c>
      <c r="G18" s="32"/>
      <c r="H18" s="33">
        <v>-690</v>
      </c>
      <c r="I18" s="34" t="s">
        <v>48</v>
      </c>
      <c r="J18" s="33">
        <v>-2715</v>
      </c>
      <c r="K18" s="34" t="s">
        <v>48</v>
      </c>
      <c r="M18" s="33">
        <f t="shared" si="0"/>
        <v>0</v>
      </c>
      <c r="N18" s="34"/>
      <c r="O18" s="33">
        <f t="shared" si="1"/>
        <v>0</v>
      </c>
      <c r="P18" s="34"/>
    </row>
    <row r="19" spans="1:16" ht="21.75" customHeight="1">
      <c r="A19" s="32" t="s">
        <v>54</v>
      </c>
      <c r="B19" s="36">
        <v>-1064</v>
      </c>
      <c r="C19" s="37">
        <f>E19-B19</f>
        <v>-150</v>
      </c>
      <c r="D19" s="38" t="s">
        <v>48</v>
      </c>
      <c r="E19" s="36">
        <f>ROUND('[1]Grp-PL'!J56/1000,0)</f>
        <v>-1214</v>
      </c>
      <c r="F19" s="38" t="s">
        <v>48</v>
      </c>
      <c r="G19" s="32"/>
      <c r="H19" s="37">
        <v>-150</v>
      </c>
      <c r="I19" s="38" t="s">
        <v>48</v>
      </c>
      <c r="J19" s="36">
        <v>-1214</v>
      </c>
      <c r="K19" s="38" t="s">
        <v>48</v>
      </c>
      <c r="M19" s="37">
        <f t="shared" si="0"/>
        <v>0</v>
      </c>
      <c r="N19" s="38"/>
      <c r="O19" s="36">
        <f t="shared" si="1"/>
        <v>0</v>
      </c>
      <c r="P19" s="38"/>
    </row>
    <row r="20" spans="1:16" s="18" customFormat="1" ht="21.75" customHeight="1">
      <c r="A20" s="17" t="s">
        <v>55</v>
      </c>
      <c r="B20" s="39">
        <f>B17+B18+B19</f>
        <v>4153</v>
      </c>
      <c r="C20" s="39">
        <f>C17+C18+C19</f>
        <v>3726</v>
      </c>
      <c r="D20" s="40" t="s">
        <v>52</v>
      </c>
      <c r="E20" s="39">
        <f>E22-E21</f>
        <v>7879</v>
      </c>
      <c r="F20" s="40" t="s">
        <v>52</v>
      </c>
      <c r="G20" s="32"/>
      <c r="H20" s="39">
        <v>3722</v>
      </c>
      <c r="I20" s="40" t="s">
        <v>52</v>
      </c>
      <c r="J20" s="39">
        <v>7875</v>
      </c>
      <c r="K20" s="40" t="s">
        <v>52</v>
      </c>
      <c r="M20" s="39">
        <f t="shared" si="0"/>
        <v>4</v>
      </c>
      <c r="N20" s="40"/>
      <c r="O20" s="39">
        <f t="shared" si="1"/>
        <v>4</v>
      </c>
      <c r="P20" s="40"/>
    </row>
    <row r="21" spans="1:16" ht="21.75" customHeight="1">
      <c r="A21" s="32" t="s">
        <v>56</v>
      </c>
      <c r="B21" s="36">
        <v>-164</v>
      </c>
      <c r="C21" s="37">
        <f>E21-B21</f>
        <v>-546</v>
      </c>
      <c r="D21" s="38" t="s">
        <v>48</v>
      </c>
      <c r="E21" s="36">
        <f>ROUND('[1]Grp-PL'!J60/1000,0)</f>
        <v>-710</v>
      </c>
      <c r="F21" s="38" t="s">
        <v>48</v>
      </c>
      <c r="G21" s="32"/>
      <c r="H21" s="37">
        <v>-542</v>
      </c>
      <c r="I21" s="38" t="s">
        <v>48</v>
      </c>
      <c r="J21" s="36">
        <v>-706</v>
      </c>
      <c r="K21" s="38" t="s">
        <v>48</v>
      </c>
      <c r="M21" s="37">
        <f t="shared" si="0"/>
        <v>-4</v>
      </c>
      <c r="N21" s="38"/>
      <c r="O21" s="36">
        <f t="shared" si="1"/>
        <v>-4</v>
      </c>
      <c r="P21" s="38"/>
    </row>
    <row r="22" spans="1:16" s="18" customFormat="1" ht="21.75" customHeight="1">
      <c r="A22" s="17" t="s">
        <v>57</v>
      </c>
      <c r="B22" s="39">
        <f>B20+B21</f>
        <v>3989</v>
      </c>
      <c r="C22" s="39">
        <f>C20+C21</f>
        <v>3180</v>
      </c>
      <c r="D22" s="40" t="s">
        <v>52</v>
      </c>
      <c r="E22" s="39">
        <f>E24</f>
        <v>7169</v>
      </c>
      <c r="F22" s="40" t="s">
        <v>52</v>
      </c>
      <c r="G22" s="32"/>
      <c r="H22" s="39">
        <v>3180</v>
      </c>
      <c r="I22" s="40" t="s">
        <v>52</v>
      </c>
      <c r="J22" s="39">
        <v>7169</v>
      </c>
      <c r="K22" s="40" t="s">
        <v>52</v>
      </c>
      <c r="M22" s="39">
        <f t="shared" si="0"/>
        <v>0</v>
      </c>
      <c r="N22" s="40"/>
      <c r="O22" s="39">
        <f t="shared" si="1"/>
        <v>0</v>
      </c>
      <c r="P22" s="40"/>
    </row>
    <row r="23" spans="1:16" ht="21.75" customHeight="1">
      <c r="A23" s="32" t="s">
        <v>58</v>
      </c>
      <c r="B23" s="33">
        <v>0</v>
      </c>
      <c r="C23" s="37">
        <f>E23-B23</f>
        <v>0</v>
      </c>
      <c r="D23" s="34" t="s">
        <v>48</v>
      </c>
      <c r="E23" s="33">
        <v>0</v>
      </c>
      <c r="F23" s="34" t="s">
        <v>48</v>
      </c>
      <c r="G23" s="32"/>
      <c r="H23" s="37">
        <v>0</v>
      </c>
      <c r="I23" s="34" t="s">
        <v>48</v>
      </c>
      <c r="J23" s="33">
        <v>0</v>
      </c>
      <c r="K23" s="34" t="s">
        <v>48</v>
      </c>
      <c r="M23" s="37">
        <f t="shared" si="0"/>
        <v>0</v>
      </c>
      <c r="N23" s="34"/>
      <c r="O23" s="33">
        <f t="shared" si="1"/>
        <v>0</v>
      </c>
      <c r="P23" s="34"/>
    </row>
    <row r="24" spans="1:16" s="18" customFormat="1" ht="21.75" customHeight="1" thickBot="1">
      <c r="A24" s="17" t="s">
        <v>59</v>
      </c>
      <c r="B24" s="41">
        <f>B22-B23</f>
        <v>3989</v>
      </c>
      <c r="C24" s="41">
        <f>C22+C23</f>
        <v>3180</v>
      </c>
      <c r="D24" s="42" t="s">
        <v>52</v>
      </c>
      <c r="E24" s="41">
        <f>ROUND('[1]Grp-PL'!J69/1000,0)</f>
        <v>7169</v>
      </c>
      <c r="F24" s="42" t="s">
        <v>52</v>
      </c>
      <c r="G24" s="32"/>
      <c r="H24" s="41">
        <v>3180</v>
      </c>
      <c r="I24" s="42" t="s">
        <v>52</v>
      </c>
      <c r="J24" s="41">
        <v>7169</v>
      </c>
      <c r="K24" s="42" t="s">
        <v>52</v>
      </c>
      <c r="M24" s="41">
        <f t="shared" si="0"/>
        <v>0</v>
      </c>
      <c r="N24" s="42"/>
      <c r="O24" s="41">
        <f t="shared" si="1"/>
        <v>0</v>
      </c>
      <c r="P24" s="42"/>
    </row>
    <row r="25" spans="1:16" ht="15.75" thickTop="1">
      <c r="A25" s="32"/>
      <c r="B25" s="33"/>
      <c r="C25" s="33"/>
      <c r="D25" s="34"/>
      <c r="E25" s="33"/>
      <c r="F25" s="43"/>
      <c r="G25" s="32"/>
      <c r="H25" s="33"/>
      <c r="I25" s="34"/>
      <c r="J25" s="33"/>
      <c r="K25" s="44"/>
      <c r="M25" s="33">
        <f t="shared" si="0"/>
        <v>0</v>
      </c>
      <c r="N25" s="34"/>
      <c r="O25" s="33">
        <f t="shared" si="1"/>
        <v>0</v>
      </c>
      <c r="P25" s="44"/>
    </row>
    <row r="26" spans="1:16" s="18" customFormat="1" ht="14.25" customHeight="1">
      <c r="A26" s="17" t="s">
        <v>60</v>
      </c>
      <c r="B26" s="33"/>
      <c r="C26" s="33"/>
      <c r="D26" s="34"/>
      <c r="F26" s="43"/>
      <c r="G26" s="32"/>
      <c r="H26" s="33"/>
      <c r="I26" s="34"/>
      <c r="K26" s="45"/>
      <c r="M26" s="33">
        <f t="shared" si="0"/>
        <v>0</v>
      </c>
      <c r="N26" s="34"/>
      <c r="O26" s="18">
        <f t="shared" si="1"/>
        <v>0</v>
      </c>
      <c r="P26" s="45"/>
    </row>
    <row r="27" spans="1:16" ht="15">
      <c r="A27" s="46" t="s">
        <v>61</v>
      </c>
      <c r="B27" s="47">
        <f>B24/SE!$C27*100</f>
        <v>1.3992072678803185</v>
      </c>
      <c r="C27" s="48">
        <f>Notes!C242</f>
        <v>1.1321711410209963</v>
      </c>
      <c r="D27" s="49" t="s">
        <v>48</v>
      </c>
      <c r="E27" s="48">
        <f>Notes!E242</f>
        <v>3.1655487317287623</v>
      </c>
      <c r="F27" s="49" t="s">
        <v>48</v>
      </c>
      <c r="G27" s="32"/>
      <c r="H27" s="48">
        <v>1.115437230348311</v>
      </c>
      <c r="I27" s="49" t="s">
        <v>48</v>
      </c>
      <c r="J27" s="47">
        <v>2.5146444982286296</v>
      </c>
      <c r="K27" s="49" t="s">
        <v>48</v>
      </c>
      <c r="M27" s="48">
        <f t="shared" si="0"/>
        <v>0.01673391067268515</v>
      </c>
      <c r="N27" s="49"/>
      <c r="O27" s="47">
        <f t="shared" si="1"/>
        <v>0.6509042335001327</v>
      </c>
      <c r="P27" s="49"/>
    </row>
    <row r="28" spans="1:16" ht="15">
      <c r="A28" s="46"/>
      <c r="B28" s="33"/>
      <c r="C28" s="50"/>
      <c r="D28" s="51"/>
      <c r="E28" s="50"/>
      <c r="F28" s="51"/>
      <c r="G28" s="32"/>
      <c r="H28" s="50"/>
      <c r="I28" s="51"/>
      <c r="J28" s="50"/>
      <c r="K28" s="51"/>
      <c r="M28" s="50">
        <f t="shared" si="0"/>
        <v>0</v>
      </c>
      <c r="N28" s="51"/>
      <c r="O28" s="50">
        <f t="shared" si="1"/>
        <v>0</v>
      </c>
      <c r="P28" s="51"/>
    </row>
    <row r="29" spans="1:16" ht="15.75" thickBot="1">
      <c r="A29" s="52" t="s">
        <v>62</v>
      </c>
      <c r="B29" s="53" t="s">
        <v>48</v>
      </c>
      <c r="C29" s="54" t="s">
        <v>48</v>
      </c>
      <c r="D29" s="55" t="s">
        <v>48</v>
      </c>
      <c r="E29" s="54" t="s">
        <v>48</v>
      </c>
      <c r="F29" s="55" t="s">
        <v>48</v>
      </c>
      <c r="G29" s="32"/>
      <c r="H29" s="54" t="s">
        <v>48</v>
      </c>
      <c r="I29" s="55" t="s">
        <v>48</v>
      </c>
      <c r="J29" s="54" t="s">
        <v>48</v>
      </c>
      <c r="K29" s="55" t="s">
        <v>48</v>
      </c>
      <c r="M29" s="54"/>
      <c r="N29" s="55"/>
      <c r="O29" s="54"/>
      <c r="P29" s="55"/>
    </row>
    <row r="30" spans="1:6" ht="15">
      <c r="A30" s="262"/>
      <c r="B30" s="262"/>
      <c r="C30" s="262"/>
      <c r="D30" s="262"/>
      <c r="E30" s="262"/>
      <c r="F30" s="262"/>
    </row>
    <row r="31" spans="1:6" s="56" customFormat="1" ht="31.5" customHeight="1">
      <c r="A31" s="258" t="s">
        <v>63</v>
      </c>
      <c r="B31" s="258"/>
      <c r="C31" s="258"/>
      <c r="D31" s="258"/>
      <c r="E31" s="258"/>
      <c r="F31" s="258"/>
    </row>
  </sheetData>
  <sheetProtection password="C5BD" sheet="1" objects="1" scenarios="1" selectLockedCells="1" selectUnlockedCells="1"/>
  <mergeCells count="28">
    <mergeCell ref="A6:F6"/>
    <mergeCell ref="A5:F5"/>
    <mergeCell ref="E10:F10"/>
    <mergeCell ref="E9:F9"/>
    <mergeCell ref="A31:F31"/>
    <mergeCell ref="A9:A13"/>
    <mergeCell ref="A30:F30"/>
    <mergeCell ref="A1:F4"/>
    <mergeCell ref="A8:F8"/>
    <mergeCell ref="A7:F7"/>
    <mergeCell ref="C9:D9"/>
    <mergeCell ref="C10:D10"/>
    <mergeCell ref="C11:D11"/>
    <mergeCell ref="E11:F11"/>
    <mergeCell ref="H11:I11"/>
    <mergeCell ref="J11:K11"/>
    <mergeCell ref="H8:K8"/>
    <mergeCell ref="M9:N9"/>
    <mergeCell ref="M8:P8"/>
    <mergeCell ref="H9:I9"/>
    <mergeCell ref="J9:K9"/>
    <mergeCell ref="H10:I10"/>
    <mergeCell ref="J10:K10"/>
    <mergeCell ref="O9:P9"/>
    <mergeCell ref="M10:N10"/>
    <mergeCell ref="O10:P10"/>
    <mergeCell ref="M11:N11"/>
    <mergeCell ref="O11:P11"/>
  </mergeCells>
  <printOptions horizontalCentered="1"/>
  <pageMargins left="0.75" right="0.5" top="0.5" bottom="0.5" header="0.25" footer="0.25"/>
  <pageSetup fitToHeight="1" fitToWidth="1" horizontalDpi="600" verticalDpi="600" orientation="portrait" paperSize="9" scale="76" r:id="rId2"/>
  <headerFooter alignWithMargins="0">
    <oddFooter>&amp;L&amp;F&amp;C&amp;A - Pg &amp;P/&amp;N&amp;RDate: &amp;D</oddFooter>
  </headerFooter>
  <drawing r:id="rId1"/>
</worksheet>
</file>

<file path=xl/worksheets/sheet3.xml><?xml version="1.0" encoding="utf-8"?>
<worksheet xmlns="http://schemas.openxmlformats.org/spreadsheetml/2006/main" xmlns:r="http://schemas.openxmlformats.org/officeDocument/2006/relationships">
  <sheetPr codeName="Sheet6">
    <tabColor indexed="13"/>
    <pageSetUpPr fitToPage="1"/>
  </sheetPr>
  <dimension ref="A1:D53"/>
  <sheetViews>
    <sheetView zoomScale="80" zoomScaleNormal="80" workbookViewId="0" topLeftCell="A11">
      <selection activeCell="A22" sqref="A22"/>
    </sheetView>
  </sheetViews>
  <sheetFormatPr defaultColWidth="9.140625" defaultRowHeight="12.75" outlineLevelRow="1"/>
  <cols>
    <col min="1" max="1" width="68.00390625" style="15" customWidth="1"/>
    <col min="2" max="2" width="17.7109375" style="15" customWidth="1"/>
    <col min="3" max="3" width="2.7109375" style="15" customWidth="1"/>
    <col min="4" max="4" width="16.421875" style="78" customWidth="1"/>
    <col min="5" max="16384" width="9.140625" style="15" customWidth="1"/>
  </cols>
  <sheetData>
    <row r="1" spans="1:4" ht="15">
      <c r="A1" s="263"/>
      <c r="B1" s="263"/>
      <c r="C1" s="263"/>
      <c r="D1" s="263"/>
    </row>
    <row r="2" spans="1:4" s="58" customFormat="1" ht="15">
      <c r="A2" s="263"/>
      <c r="B2" s="263"/>
      <c r="C2" s="263"/>
      <c r="D2" s="263"/>
    </row>
    <row r="3" spans="1:4" s="58" customFormat="1" ht="15">
      <c r="A3" s="263"/>
      <c r="B3" s="263"/>
      <c r="C3" s="263"/>
      <c r="D3" s="263"/>
    </row>
    <row r="4" spans="1:4" s="58" customFormat="1" ht="15">
      <c r="A4" s="263"/>
      <c r="B4" s="263"/>
      <c r="C4" s="263"/>
      <c r="D4" s="263"/>
    </row>
    <row r="5" spans="1:4" ht="20.25">
      <c r="A5" s="265" t="s">
        <v>266</v>
      </c>
      <c r="B5" s="265"/>
      <c r="C5" s="265"/>
      <c r="D5" s="265"/>
    </row>
    <row r="6" spans="1:4" ht="16.5" customHeight="1">
      <c r="A6" s="267" t="s">
        <v>64</v>
      </c>
      <c r="B6" s="267"/>
      <c r="C6" s="267"/>
      <c r="D6" s="267"/>
    </row>
    <row r="7" spans="1:4" ht="16.5" customHeight="1">
      <c r="A7" s="265" t="s">
        <v>65</v>
      </c>
      <c r="B7" s="265"/>
      <c r="C7" s="265"/>
      <c r="D7" s="265"/>
    </row>
    <row r="8" spans="1:4" ht="15.75" thickBot="1">
      <c r="A8" s="263"/>
      <c r="B8" s="263"/>
      <c r="C8" s="263"/>
      <c r="D8" s="263"/>
    </row>
    <row r="9" spans="1:4" ht="15" customHeight="1">
      <c r="A9" s="94"/>
      <c r="B9" s="59" t="s">
        <v>66</v>
      </c>
      <c r="C9" s="283" t="s">
        <v>67</v>
      </c>
      <c r="D9" s="284"/>
    </row>
    <row r="10" spans="1:4" ht="15.75">
      <c r="A10" s="95"/>
      <c r="B10" s="61" t="s">
        <v>68</v>
      </c>
      <c r="C10" s="84" t="s">
        <v>69</v>
      </c>
      <c r="D10" s="272"/>
    </row>
    <row r="11" spans="1:4" ht="15.75">
      <c r="A11" s="95"/>
      <c r="B11" s="62" t="s">
        <v>70</v>
      </c>
      <c r="C11" s="84" t="s">
        <v>71</v>
      </c>
      <c r="D11" s="272"/>
    </row>
    <row r="12" spans="1:4" ht="16.5" thickBot="1">
      <c r="A12" s="83"/>
      <c r="B12" s="64" t="s">
        <v>46</v>
      </c>
      <c r="C12" s="268" t="s">
        <v>46</v>
      </c>
      <c r="D12" s="269"/>
    </row>
    <row r="13" spans="1:4" ht="15.75">
      <c r="A13" s="17" t="s">
        <v>72</v>
      </c>
      <c r="B13" s="65"/>
      <c r="C13" s="287"/>
      <c r="D13" s="288"/>
    </row>
    <row r="14" spans="1:4" ht="15" customHeight="1">
      <c r="A14" s="32" t="s">
        <v>73</v>
      </c>
      <c r="B14" s="66">
        <f>ROUND('[1]Grp-BS'!G9/1000,0)</f>
        <v>40584</v>
      </c>
      <c r="C14" s="185" t="s">
        <v>48</v>
      </c>
      <c r="D14" s="132"/>
    </row>
    <row r="15" spans="1:4" ht="15" customHeight="1" hidden="1" outlineLevel="1">
      <c r="A15" s="32" t="s">
        <v>74</v>
      </c>
      <c r="B15" s="69">
        <f>ROUND('[1]Grp-BS'!G14/1000,0)</f>
        <v>0</v>
      </c>
      <c r="C15" s="183" t="s">
        <v>48</v>
      </c>
      <c r="D15" s="184"/>
    </row>
    <row r="16" spans="1:4" ht="15.75" collapsed="1">
      <c r="A16" s="32"/>
      <c r="B16" s="70">
        <f>SUM(B14:B15)</f>
        <v>40584</v>
      </c>
      <c r="C16" s="107" t="s">
        <v>52</v>
      </c>
      <c r="D16" s="92"/>
    </row>
    <row r="17" spans="1:4" ht="15.75">
      <c r="A17" s="17" t="s">
        <v>75</v>
      </c>
      <c r="B17" s="66"/>
      <c r="C17" s="270"/>
      <c r="D17" s="271"/>
    </row>
    <row r="18" spans="1:4" ht="15" customHeight="1">
      <c r="A18" s="32" t="s">
        <v>76</v>
      </c>
      <c r="B18" s="66">
        <f>ROUND('[1]Grp-BS'!G19/1000,0)</f>
        <v>15540</v>
      </c>
      <c r="C18" s="185" t="s">
        <v>48</v>
      </c>
      <c r="D18" s="132"/>
    </row>
    <row r="19" spans="1:4" ht="15" customHeight="1">
      <c r="A19" s="32" t="s">
        <v>77</v>
      </c>
      <c r="B19" s="66">
        <f>ROUND('[1]Grp-BS'!G20/1000,0)</f>
        <v>12092</v>
      </c>
      <c r="C19" s="185" t="s">
        <v>48</v>
      </c>
      <c r="D19" s="132"/>
    </row>
    <row r="20" spans="1:4" ht="15" customHeight="1">
      <c r="A20" s="32" t="s">
        <v>78</v>
      </c>
      <c r="B20" s="66">
        <f>ROUND(('[1]Grp-BS'!G21-'[1]Grp-Notes'!L285)/1000,0)</f>
        <v>148</v>
      </c>
      <c r="C20" s="185" t="s">
        <v>48</v>
      </c>
      <c r="D20" s="132"/>
    </row>
    <row r="21" spans="1:4" ht="15">
      <c r="A21" s="32" t="s">
        <v>79</v>
      </c>
      <c r="B21" s="66">
        <f>ROUND(('[1]Grp-BS'!G23-'[1]Grp-BS'!G31)/1000,0)</f>
        <v>5255</v>
      </c>
      <c r="C21" s="67"/>
      <c r="D21" s="71" t="s">
        <v>48</v>
      </c>
    </row>
    <row r="22" spans="1:4" ht="15" customHeight="1">
      <c r="A22" s="32" t="s">
        <v>80</v>
      </c>
      <c r="B22" s="66">
        <f>ROUND('[1]Grp-Notes'!L285/1000,0)</f>
        <v>1044</v>
      </c>
      <c r="C22" s="185" t="s">
        <v>48</v>
      </c>
      <c r="D22" s="132"/>
    </row>
    <row r="23" spans="1:4" ht="15" customHeight="1">
      <c r="A23" s="32" t="s">
        <v>81</v>
      </c>
      <c r="B23" s="66">
        <f>ROUND('[1]Grp-BS'!G26/1000,0)</f>
        <v>183</v>
      </c>
      <c r="C23" s="183" t="s">
        <v>48</v>
      </c>
      <c r="D23" s="184"/>
    </row>
    <row r="24" spans="1:4" ht="15.75">
      <c r="A24" s="32"/>
      <c r="B24" s="70">
        <f>SUM(B18:B23)</f>
        <v>34262</v>
      </c>
      <c r="C24" s="239" t="s">
        <v>52</v>
      </c>
      <c r="D24" s="209"/>
    </row>
    <row r="25" spans="1:4" ht="15.75">
      <c r="A25" s="17" t="s">
        <v>82</v>
      </c>
      <c r="B25" s="66"/>
      <c r="C25" s="270"/>
      <c r="D25" s="271"/>
    </row>
    <row r="26" spans="1:4" ht="15" customHeight="1">
      <c r="A26" s="32" t="s">
        <v>83</v>
      </c>
      <c r="B26" s="66">
        <f>ROUND('[1]Grp-BS'!G29/1000,0)</f>
        <v>3564</v>
      </c>
      <c r="C26" s="185" t="s">
        <v>48</v>
      </c>
      <c r="D26" s="132"/>
    </row>
    <row r="27" spans="1:4" ht="15" customHeight="1">
      <c r="A27" s="32" t="s">
        <v>84</v>
      </c>
      <c r="B27" s="66">
        <f>ROUND('[1]Grp-BS'!G30/1000,0)</f>
        <v>3057</v>
      </c>
      <c r="C27" s="185" t="s">
        <v>48</v>
      </c>
      <c r="D27" s="132"/>
    </row>
    <row r="28" spans="1:4" ht="15" customHeight="1">
      <c r="A28" s="32" t="s">
        <v>85</v>
      </c>
      <c r="B28" s="66">
        <f>ROUND('[1]Grp-BS'!G34/1000,0)</f>
        <v>2</v>
      </c>
      <c r="C28" s="67"/>
      <c r="D28" s="68"/>
    </row>
    <row r="29" spans="1:4" ht="15" customHeight="1" hidden="1" outlineLevel="1">
      <c r="A29" s="32" t="s">
        <v>86</v>
      </c>
      <c r="B29" s="66">
        <f>ROUND('[1]Grp-BS'!G37/1000,0)</f>
        <v>0</v>
      </c>
      <c r="C29" s="185" t="s">
        <v>48</v>
      </c>
      <c r="D29" s="132"/>
    </row>
    <row r="30" spans="1:4" ht="15" customHeight="1" hidden="1" outlineLevel="1">
      <c r="A30" s="32" t="s">
        <v>87</v>
      </c>
      <c r="B30" s="66">
        <f>ROUND('[1]Grp-BS'!G36/1000,0)</f>
        <v>0</v>
      </c>
      <c r="C30" s="185" t="s">
        <v>48</v>
      </c>
      <c r="D30" s="132"/>
    </row>
    <row r="31" spans="1:4" ht="15" customHeight="1" collapsed="1">
      <c r="A31" s="32" t="s">
        <v>88</v>
      </c>
      <c r="B31" s="66">
        <f>ROUND('[1]Grp-BS'!G35/1000,0)</f>
        <v>2315</v>
      </c>
      <c r="C31" s="185" t="s">
        <v>48</v>
      </c>
      <c r="D31" s="132"/>
    </row>
    <row r="32" spans="1:4" ht="15" customHeight="1">
      <c r="A32" s="32" t="s">
        <v>89</v>
      </c>
      <c r="B32" s="66">
        <f>ROUND('[1]Grp-BS'!G38/1000,0)</f>
        <v>771</v>
      </c>
      <c r="C32" s="183" t="s">
        <v>48</v>
      </c>
      <c r="D32" s="184"/>
    </row>
    <row r="33" spans="1:4" ht="15.75">
      <c r="A33" s="32"/>
      <c r="B33" s="70">
        <f>SUM(B26:B32)</f>
        <v>9709</v>
      </c>
      <c r="C33" s="239" t="s">
        <v>52</v>
      </c>
      <c r="D33" s="209"/>
    </row>
    <row r="34" spans="1:4" ht="15">
      <c r="A34" s="32"/>
      <c r="B34" s="66"/>
      <c r="C34" s="277"/>
      <c r="D34" s="278"/>
    </row>
    <row r="35" spans="1:4" ht="15.75">
      <c r="A35" s="17" t="s">
        <v>90</v>
      </c>
      <c r="B35" s="72">
        <f>B24-B33</f>
        <v>24553</v>
      </c>
      <c r="C35" s="285" t="s">
        <v>52</v>
      </c>
      <c r="D35" s="286"/>
    </row>
    <row r="36" spans="1:4" ht="15.75">
      <c r="A36" s="17"/>
      <c r="B36" s="66"/>
      <c r="C36" s="285"/>
      <c r="D36" s="286"/>
    </row>
    <row r="37" spans="1:4" ht="15.75">
      <c r="A37" s="17" t="s">
        <v>91</v>
      </c>
      <c r="B37" s="66"/>
      <c r="C37" s="185"/>
      <c r="D37" s="132"/>
    </row>
    <row r="38" spans="1:4" ht="15" customHeight="1" hidden="1" outlineLevel="1">
      <c r="A38" s="32" t="s">
        <v>86</v>
      </c>
      <c r="B38" s="66">
        <f>ROUND('[1]Grp-BS'!G47/1000,0)</f>
        <v>0</v>
      </c>
      <c r="C38" s="185" t="s">
        <v>48</v>
      </c>
      <c r="D38" s="132"/>
    </row>
    <row r="39" spans="1:4" ht="15" customHeight="1" hidden="1" outlineLevel="1">
      <c r="A39" s="32" t="s">
        <v>87</v>
      </c>
      <c r="B39" s="66">
        <f>ROUND('[1]Grp-BS'!G46/1000,0)</f>
        <v>0</v>
      </c>
      <c r="C39" s="185" t="s">
        <v>48</v>
      </c>
      <c r="D39" s="132"/>
    </row>
    <row r="40" spans="1:4" ht="15" customHeight="1" collapsed="1">
      <c r="A40" s="32" t="s">
        <v>92</v>
      </c>
      <c r="B40" s="66">
        <f>ROUND('[1]Grp-BS'!G45/1000,0)</f>
        <v>1375</v>
      </c>
      <c r="C40" s="183" t="s">
        <v>48</v>
      </c>
      <c r="D40" s="184"/>
    </row>
    <row r="41" spans="1:4" ht="15.75">
      <c r="A41" s="32"/>
      <c r="B41" s="70">
        <f>SUM(B38:B40)</f>
        <v>1375</v>
      </c>
      <c r="C41" s="239" t="s">
        <v>52</v>
      </c>
      <c r="D41" s="209"/>
    </row>
    <row r="42" spans="1:4" ht="15">
      <c r="A42" s="32"/>
      <c r="B42" s="66"/>
      <c r="C42" s="277"/>
      <c r="D42" s="278"/>
    </row>
    <row r="43" spans="1:4" s="74" customFormat="1" ht="16.5" thickBot="1">
      <c r="A43" s="17"/>
      <c r="B43" s="73">
        <f>B16+B35-B41</f>
        <v>63762</v>
      </c>
      <c r="C43" s="275" t="s">
        <v>52</v>
      </c>
      <c r="D43" s="276"/>
    </row>
    <row r="44" spans="1:4" ht="15.75" thickTop="1">
      <c r="A44" s="32" t="s">
        <v>93</v>
      </c>
      <c r="B44" s="66"/>
      <c r="C44" s="273"/>
      <c r="D44" s="274"/>
    </row>
    <row r="45" spans="1:4" ht="15.75">
      <c r="A45" s="17" t="s">
        <v>94</v>
      </c>
      <c r="B45" s="66"/>
      <c r="C45" s="185"/>
      <c r="D45" s="132"/>
    </row>
    <row r="46" spans="1:4" ht="15" customHeight="1">
      <c r="A46" s="32" t="s">
        <v>95</v>
      </c>
      <c r="B46" s="66">
        <f>ROUND('[1]Grp-BS'!G56/1000,0)</f>
        <v>28509</v>
      </c>
      <c r="C46" s="185" t="s">
        <v>48</v>
      </c>
      <c r="D46" s="132"/>
    </row>
    <row r="47" spans="1:4" ht="15" customHeight="1">
      <c r="A47" s="32" t="s">
        <v>96</v>
      </c>
      <c r="B47" s="66">
        <f>ROUND('[1]Grp-BS'!G57/1000,0)</f>
        <v>21807</v>
      </c>
      <c r="C47" s="185" t="s">
        <v>48</v>
      </c>
      <c r="D47" s="132"/>
    </row>
    <row r="48" spans="1:4" ht="15" customHeight="1">
      <c r="A48" s="32" t="s">
        <v>97</v>
      </c>
      <c r="B48" s="66">
        <f>ROUND('[1]Grp-BS'!G60/1000,0)</f>
        <v>13446</v>
      </c>
      <c r="C48" s="183" t="s">
        <v>48</v>
      </c>
      <c r="D48" s="184"/>
    </row>
    <row r="49" spans="1:4" s="18" customFormat="1" ht="16.5" thickBot="1">
      <c r="A49" s="17"/>
      <c r="B49" s="75">
        <f>SUM(B46:B48)</f>
        <v>63762</v>
      </c>
      <c r="C49" s="281" t="s">
        <v>52</v>
      </c>
      <c r="D49" s="282"/>
    </row>
    <row r="50" spans="1:4" ht="16.5" customHeight="1" thickTop="1">
      <c r="A50" s="32"/>
      <c r="B50" s="65">
        <f>B49-B43</f>
        <v>0</v>
      </c>
      <c r="C50" s="273"/>
      <c r="D50" s="274"/>
    </row>
    <row r="51" spans="1:4" s="18" customFormat="1" ht="16.5" thickBot="1">
      <c r="A51" s="76" t="s">
        <v>98</v>
      </c>
      <c r="B51" s="77">
        <f>(B43-B15)/(B46*10)*100</f>
        <v>22.36556876775755</v>
      </c>
      <c r="C51" s="279" t="s">
        <v>48</v>
      </c>
      <c r="D51" s="280"/>
    </row>
    <row r="52" spans="1:4" ht="15.75">
      <c r="A52" s="93"/>
      <c r="B52" s="93"/>
      <c r="C52" s="93"/>
      <c r="D52" s="93"/>
    </row>
    <row r="53" spans="1:4" s="56" customFormat="1" ht="33" customHeight="1">
      <c r="A53" s="258" t="s">
        <v>99</v>
      </c>
      <c r="B53" s="258"/>
      <c r="C53" s="258"/>
      <c r="D53" s="258"/>
    </row>
  </sheetData>
  <sheetProtection password="C5BD" sheet="1" objects="1" scenarios="1" selectLockedCells="1" selectUnlockedCells="1"/>
  <mergeCells count="49">
    <mergeCell ref="C36:D36"/>
    <mergeCell ref="C34:D34"/>
    <mergeCell ref="C27:D27"/>
    <mergeCell ref="C11:D11"/>
    <mergeCell ref="C30:D30"/>
    <mergeCell ref="C29:D29"/>
    <mergeCell ref="C14:D14"/>
    <mergeCell ref="C13:D13"/>
    <mergeCell ref="C18:D18"/>
    <mergeCell ref="C17:D17"/>
    <mergeCell ref="C9:D9"/>
    <mergeCell ref="C39:D39"/>
    <mergeCell ref="C38:D38"/>
    <mergeCell ref="C37:D37"/>
    <mergeCell ref="C26:D26"/>
    <mergeCell ref="C35:D35"/>
    <mergeCell ref="C33:D33"/>
    <mergeCell ref="C19:D19"/>
    <mergeCell ref="C32:D32"/>
    <mergeCell ref="C31:D31"/>
    <mergeCell ref="C51:D51"/>
    <mergeCell ref="C50:D50"/>
    <mergeCell ref="C49:D49"/>
    <mergeCell ref="C48:D48"/>
    <mergeCell ref="A9:A12"/>
    <mergeCell ref="C10:D10"/>
    <mergeCell ref="C47:D47"/>
    <mergeCell ref="C46:D46"/>
    <mergeCell ref="C45:D45"/>
    <mergeCell ref="C44:D44"/>
    <mergeCell ref="C43:D43"/>
    <mergeCell ref="C41:D41"/>
    <mergeCell ref="C40:D40"/>
    <mergeCell ref="C42:D42"/>
    <mergeCell ref="A53:D53"/>
    <mergeCell ref="C12:D12"/>
    <mergeCell ref="C25:D25"/>
    <mergeCell ref="C24:D24"/>
    <mergeCell ref="C23:D23"/>
    <mergeCell ref="C22:D22"/>
    <mergeCell ref="C20:D20"/>
    <mergeCell ref="C16:D16"/>
    <mergeCell ref="C15:D15"/>
    <mergeCell ref="A52:D52"/>
    <mergeCell ref="A1:D4"/>
    <mergeCell ref="A8:D8"/>
    <mergeCell ref="A6:D6"/>
    <mergeCell ref="A7:D7"/>
    <mergeCell ref="A5:D5"/>
  </mergeCells>
  <printOptions horizontalCentered="1"/>
  <pageMargins left="0.75" right="0.5" top="0.5" bottom="0.5" header="0.25" footer="0.25"/>
  <pageSetup fitToHeight="1" fitToWidth="1" horizontalDpi="600" verticalDpi="600" orientation="portrait" paperSize="9" scale="87" r:id="rId2"/>
  <headerFooter alignWithMargins="0">
    <oddFooter>&amp;L&amp;F&amp;C&amp;A - Pg &amp;P/&amp;N&amp;RDate: &amp;D</oddFooter>
  </headerFooter>
  <drawing r:id="rId1"/>
</worksheet>
</file>

<file path=xl/worksheets/sheet4.xml><?xml version="1.0" encoding="utf-8"?>
<worksheet xmlns="http://schemas.openxmlformats.org/spreadsheetml/2006/main" xmlns:r="http://schemas.openxmlformats.org/officeDocument/2006/relationships">
  <sheetPr codeName="Sheet9">
    <tabColor indexed="13"/>
    <pageSetUpPr fitToPage="1"/>
  </sheetPr>
  <dimension ref="A1:L45"/>
  <sheetViews>
    <sheetView zoomScale="80" zoomScaleNormal="80" workbookViewId="0" topLeftCell="A1">
      <selection activeCell="E29" sqref="E29"/>
    </sheetView>
  </sheetViews>
  <sheetFormatPr defaultColWidth="9.140625" defaultRowHeight="12.75"/>
  <cols>
    <col min="1" max="1" width="69.57421875" style="15" customWidth="1"/>
    <col min="2" max="2" width="9.00390625" style="15" customWidth="1"/>
    <col min="3" max="3" width="14.7109375" style="15" customWidth="1"/>
    <col min="4" max="4" width="1.7109375" style="15" customWidth="1"/>
    <col min="5" max="5" width="12.7109375" style="15" customWidth="1"/>
    <col min="6" max="16384" width="9.140625" style="15" customWidth="1"/>
  </cols>
  <sheetData>
    <row r="1" spans="1:5" ht="15">
      <c r="A1" s="263"/>
      <c r="B1" s="263"/>
      <c r="C1" s="263"/>
      <c r="D1" s="263"/>
      <c r="E1" s="263"/>
    </row>
    <row r="2" spans="1:5" ht="15">
      <c r="A2" s="263"/>
      <c r="B2" s="263"/>
      <c r="C2" s="263"/>
      <c r="D2" s="263"/>
      <c r="E2" s="263"/>
    </row>
    <row r="3" spans="1:5" ht="15">
      <c r="A3" s="263"/>
      <c r="B3" s="263"/>
      <c r="C3" s="263"/>
      <c r="D3" s="263"/>
      <c r="E3" s="263"/>
    </row>
    <row r="4" spans="1:5" ht="15">
      <c r="A4" s="263"/>
      <c r="B4" s="263"/>
      <c r="C4" s="263"/>
      <c r="D4" s="263"/>
      <c r="E4" s="263"/>
    </row>
    <row r="5" spans="1:12" ht="20.25">
      <c r="A5" s="265" t="s">
        <v>266</v>
      </c>
      <c r="B5" s="265"/>
      <c r="C5" s="265"/>
      <c r="D5" s="265"/>
      <c r="E5" s="265"/>
      <c r="F5" s="79"/>
      <c r="G5" s="79"/>
      <c r="H5" s="79"/>
      <c r="I5" s="79"/>
      <c r="J5" s="79"/>
      <c r="K5" s="79"/>
      <c r="L5" s="79"/>
    </row>
    <row r="6" spans="1:6" ht="16.5" customHeight="1">
      <c r="A6" s="266" t="s">
        <v>100</v>
      </c>
      <c r="B6" s="266"/>
      <c r="C6" s="266"/>
      <c r="D6" s="266"/>
      <c r="E6" s="266"/>
      <c r="F6" s="80"/>
    </row>
    <row r="7" spans="1:6" ht="16.5" customHeight="1">
      <c r="A7" s="265" t="str">
        <f>'BS'!$A$7</f>
        <v>for the fourth financial quarter ended 30 June 2005</v>
      </c>
      <c r="B7" s="265"/>
      <c r="C7" s="265"/>
      <c r="D7" s="265"/>
      <c r="E7" s="265"/>
      <c r="F7" s="81"/>
    </row>
    <row r="8" spans="1:5" ht="16.5" thickBot="1">
      <c r="A8" s="300"/>
      <c r="B8" s="300"/>
      <c r="C8" s="300"/>
      <c r="D8" s="300"/>
      <c r="E8" s="300"/>
    </row>
    <row r="9" spans="1:6" ht="15.75" customHeight="1">
      <c r="A9" s="313"/>
      <c r="B9" s="305" t="s">
        <v>101</v>
      </c>
      <c r="C9" s="306"/>
      <c r="D9" s="306"/>
      <c r="E9" s="307"/>
      <c r="F9" s="32"/>
    </row>
    <row r="10" spans="1:6" ht="15.75" customHeight="1">
      <c r="A10" s="314"/>
      <c r="B10" s="251" t="str">
        <f>'IS'!E10</f>
        <v>12 months</v>
      </c>
      <c r="C10" s="304"/>
      <c r="D10" s="304"/>
      <c r="E10" s="252"/>
      <c r="F10" s="32"/>
    </row>
    <row r="11" spans="1:6" ht="15.75" thickBot="1">
      <c r="A11" s="314"/>
      <c r="B11" s="301" t="str">
        <f>'IS'!C11</f>
        <v>ended 30 June </v>
      </c>
      <c r="C11" s="302"/>
      <c r="D11" s="302"/>
      <c r="E11" s="303"/>
      <c r="F11" s="32"/>
    </row>
    <row r="12" spans="1:5" ht="15.75">
      <c r="A12" s="314"/>
      <c r="B12" s="85"/>
      <c r="C12" s="86" t="s">
        <v>44</v>
      </c>
      <c r="D12" s="296" t="s">
        <v>45</v>
      </c>
      <c r="E12" s="297"/>
    </row>
    <row r="13" spans="1:5" ht="16.5" thickBot="1">
      <c r="A13" s="315"/>
      <c r="B13" s="87" t="s">
        <v>102</v>
      </c>
      <c r="C13" s="64" t="s">
        <v>46</v>
      </c>
      <c r="D13" s="268" t="s">
        <v>46</v>
      </c>
      <c r="E13" s="295"/>
    </row>
    <row r="14" spans="1:5" ht="15">
      <c r="A14" s="32" t="s">
        <v>103</v>
      </c>
      <c r="B14" s="60"/>
      <c r="C14" s="88">
        <f>ROUNDDOWN('[1]Grp-CF'!M39/1000,0)</f>
        <v>-311</v>
      </c>
      <c r="D14" s="298" t="s">
        <v>48</v>
      </c>
      <c r="E14" s="299"/>
    </row>
    <row r="15" spans="1:5" ht="15.75">
      <c r="A15" s="32"/>
      <c r="B15" s="60"/>
      <c r="C15" s="89"/>
      <c r="D15" s="291"/>
      <c r="E15" s="292"/>
    </row>
    <row r="16" spans="1:5" ht="15">
      <c r="A16" s="32" t="s">
        <v>104</v>
      </c>
      <c r="B16" s="60"/>
      <c r="C16" s="89">
        <f>ROUND('[1]Grp-CF'!M51/1000,0)</f>
        <v>-12838</v>
      </c>
      <c r="D16" s="293" t="s">
        <v>48</v>
      </c>
      <c r="E16" s="294"/>
    </row>
    <row r="17" spans="1:5" ht="15.75">
      <c r="A17" s="32"/>
      <c r="B17" s="60"/>
      <c r="C17" s="89"/>
      <c r="D17" s="291"/>
      <c r="E17" s="292"/>
    </row>
    <row r="18" spans="1:5" ht="15">
      <c r="A18" s="32" t="s">
        <v>105</v>
      </c>
      <c r="B18" s="60"/>
      <c r="C18" s="89">
        <f>ROUNDDOWN('[1]Grp-CF'!M66/1000,0)</f>
        <v>12521</v>
      </c>
      <c r="D18" s="293" t="s">
        <v>48</v>
      </c>
      <c r="E18" s="294"/>
    </row>
    <row r="19" spans="1:5" ht="15.75">
      <c r="A19" s="32"/>
      <c r="B19" s="60"/>
      <c r="C19" s="90"/>
      <c r="D19" s="311"/>
      <c r="E19" s="312"/>
    </row>
    <row r="20" spans="1:5" ht="15">
      <c r="A20" s="32" t="s">
        <v>106</v>
      </c>
      <c r="B20" s="60"/>
      <c r="C20" s="89">
        <f>C14+C16+C18</f>
        <v>-628</v>
      </c>
      <c r="D20" s="293" t="s">
        <v>52</v>
      </c>
      <c r="E20" s="294"/>
    </row>
    <row r="21" spans="1:5" ht="15.75">
      <c r="A21" s="32"/>
      <c r="B21" s="60"/>
      <c r="C21" s="89"/>
      <c r="D21" s="291"/>
      <c r="E21" s="292"/>
    </row>
    <row r="22" spans="1:5" ht="15">
      <c r="A22" s="32" t="s">
        <v>107</v>
      </c>
      <c r="B22" s="60"/>
      <c r="C22" s="89">
        <f>ROUND('[1]Grp-CF'!M71/1000,0)</f>
        <v>40</v>
      </c>
      <c r="D22" s="95" t="s">
        <v>48</v>
      </c>
      <c r="E22" s="310"/>
    </row>
    <row r="23" spans="1:5" ht="15.75">
      <c r="A23" s="32"/>
      <c r="B23" s="60"/>
      <c r="C23" s="89"/>
      <c r="D23" s="291"/>
      <c r="E23" s="292"/>
    </row>
    <row r="24" spans="1:5" ht="15.75" thickBot="1">
      <c r="A24" s="32" t="s">
        <v>108</v>
      </c>
      <c r="B24" s="60" t="s">
        <v>109</v>
      </c>
      <c r="C24" s="91">
        <f>C20+C22</f>
        <v>-588</v>
      </c>
      <c r="D24" s="308" t="s">
        <v>48</v>
      </c>
      <c r="E24" s="309"/>
    </row>
    <row r="25" spans="1:5" ht="17.25" thickBot="1" thickTop="1">
      <c r="A25" s="76"/>
      <c r="B25" s="63"/>
      <c r="C25" s="96">
        <f>C24-'BS'!B23+'BS'!B32</f>
        <v>0</v>
      </c>
      <c r="D25" s="289"/>
      <c r="E25" s="290"/>
    </row>
    <row r="26" spans="1:5" ht="15.75">
      <c r="A26" s="74"/>
      <c r="B26" s="97"/>
      <c r="C26" s="98"/>
      <c r="D26" s="99"/>
      <c r="E26" s="99"/>
    </row>
    <row r="27" spans="1:5" ht="15.75">
      <c r="A27" s="74" t="s">
        <v>110</v>
      </c>
      <c r="B27" s="97"/>
      <c r="C27" s="98"/>
      <c r="D27" s="99"/>
      <c r="E27" s="99"/>
    </row>
    <row r="28" spans="1:5" ht="15">
      <c r="A28" s="100" t="s">
        <v>111</v>
      </c>
      <c r="B28" s="101"/>
      <c r="C28" s="98"/>
      <c r="D28" s="99"/>
      <c r="E28" s="99"/>
    </row>
    <row r="29" spans="1:5" ht="15.75">
      <c r="A29" s="100" t="s">
        <v>112</v>
      </c>
      <c r="B29" s="101"/>
      <c r="C29" s="102" t="s">
        <v>46</v>
      </c>
      <c r="D29" s="99"/>
      <c r="E29" s="99"/>
    </row>
    <row r="30" spans="1:5" ht="15">
      <c r="A30" s="100" t="s">
        <v>113</v>
      </c>
      <c r="B30" s="101"/>
      <c r="C30" s="57">
        <f>'BS'!B23</f>
        <v>183</v>
      </c>
      <c r="D30" s="99"/>
      <c r="E30" s="99"/>
    </row>
    <row r="31" spans="1:5" ht="15">
      <c r="A31" s="100" t="s">
        <v>114</v>
      </c>
      <c r="B31" s="101"/>
      <c r="C31" s="98">
        <f>-'BS'!B32</f>
        <v>-771</v>
      </c>
      <c r="D31" s="99"/>
      <c r="E31" s="99"/>
    </row>
    <row r="32" spans="1:5" ht="15.75" thickBot="1">
      <c r="A32" s="100"/>
      <c r="B32" s="101"/>
      <c r="C32" s="103">
        <f>SUM(C30:C31)</f>
        <v>-588</v>
      </c>
      <c r="D32" s="99"/>
      <c r="E32" s="99"/>
    </row>
    <row r="33" spans="1:5" ht="15.75" thickTop="1">
      <c r="A33" s="263"/>
      <c r="B33" s="263"/>
      <c r="C33" s="263"/>
      <c r="D33" s="263"/>
      <c r="E33" s="263"/>
    </row>
    <row r="34" spans="1:9" ht="32.25" customHeight="1">
      <c r="A34" s="258" t="s">
        <v>115</v>
      </c>
      <c r="B34" s="258"/>
      <c r="C34" s="258"/>
      <c r="D34" s="258"/>
      <c r="E34" s="258"/>
      <c r="F34" s="104"/>
      <c r="G34" s="104"/>
      <c r="H34" s="104"/>
      <c r="I34" s="104"/>
    </row>
    <row r="35" spans="3:5" ht="15">
      <c r="C35" s="57"/>
      <c r="D35" s="57"/>
      <c r="E35" s="57"/>
    </row>
    <row r="36" spans="3:5" ht="15">
      <c r="C36" s="57"/>
      <c r="D36" s="57"/>
      <c r="E36" s="57"/>
    </row>
    <row r="37" spans="3:5" ht="15">
      <c r="C37" s="57"/>
      <c r="D37" s="57"/>
      <c r="E37" s="57"/>
    </row>
    <row r="38" spans="3:5" ht="15">
      <c r="C38" s="57"/>
      <c r="D38" s="57"/>
      <c r="E38" s="57"/>
    </row>
    <row r="39" spans="3:5" ht="15">
      <c r="C39" s="57"/>
      <c r="D39" s="57"/>
      <c r="E39" s="57"/>
    </row>
    <row r="40" spans="3:5" ht="15">
      <c r="C40" s="57"/>
      <c r="D40" s="57"/>
      <c r="E40" s="57"/>
    </row>
    <row r="41" spans="3:5" ht="15">
      <c r="C41" s="57"/>
      <c r="D41" s="57"/>
      <c r="E41" s="57"/>
    </row>
    <row r="42" spans="3:5" ht="15">
      <c r="C42" s="57"/>
      <c r="D42" s="57"/>
      <c r="E42" s="57"/>
    </row>
    <row r="43" spans="3:5" ht="15">
      <c r="C43" s="57"/>
      <c r="D43" s="57"/>
      <c r="E43" s="57"/>
    </row>
    <row r="44" spans="3:5" ht="15">
      <c r="C44" s="57"/>
      <c r="D44" s="57"/>
      <c r="E44" s="57"/>
    </row>
    <row r="45" spans="3:5" ht="15">
      <c r="C45" s="57"/>
      <c r="D45" s="57"/>
      <c r="E45" s="57"/>
    </row>
  </sheetData>
  <sheetProtection password="C5BD" sheet="1" objects="1" scenarios="1" selectLockedCells="1" selectUnlockedCells="1"/>
  <mergeCells count="25">
    <mergeCell ref="A1:E4"/>
    <mergeCell ref="D24:E24"/>
    <mergeCell ref="D23:E23"/>
    <mergeCell ref="D22:E22"/>
    <mergeCell ref="D21:E21"/>
    <mergeCell ref="D20:E20"/>
    <mergeCell ref="D19:E19"/>
    <mergeCell ref="D18:E18"/>
    <mergeCell ref="A9:A13"/>
    <mergeCell ref="A5:E5"/>
    <mergeCell ref="A6:E6"/>
    <mergeCell ref="D13:E13"/>
    <mergeCell ref="D12:E12"/>
    <mergeCell ref="D15:E15"/>
    <mergeCell ref="D14:E14"/>
    <mergeCell ref="A8:E8"/>
    <mergeCell ref="B11:E11"/>
    <mergeCell ref="B10:E10"/>
    <mergeCell ref="B9:E9"/>
    <mergeCell ref="D25:E25"/>
    <mergeCell ref="A7:E7"/>
    <mergeCell ref="A33:E33"/>
    <mergeCell ref="A34:E34"/>
    <mergeCell ref="D17:E17"/>
    <mergeCell ref="D16:E16"/>
  </mergeCells>
  <printOptions horizontalCentered="1"/>
  <pageMargins left="0.75" right="0.5" top="0.75" bottom="0.5" header="0.25" footer="0.25"/>
  <pageSetup fitToHeight="1" fitToWidth="1" horizontalDpi="600" verticalDpi="600" orientation="portrait" paperSize="9" scale="84" r:id="rId2"/>
  <headerFooter alignWithMargins="0">
    <oddFooter>&amp;L&amp;F&amp;C&amp;A - Pg &amp;P/&amp;N&amp;RDate: &amp;D</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pageSetUpPr fitToPage="1"/>
  </sheetPr>
  <dimension ref="A1:G30"/>
  <sheetViews>
    <sheetView zoomScale="80" zoomScaleNormal="80" workbookViewId="0" topLeftCell="A2">
      <selection activeCell="A29" sqref="A29:G29"/>
    </sheetView>
  </sheetViews>
  <sheetFormatPr defaultColWidth="9.140625" defaultRowHeight="12.75"/>
  <cols>
    <col min="1" max="1" width="1.7109375" style="15" customWidth="1"/>
    <col min="2" max="2" width="33.7109375" style="15" customWidth="1"/>
    <col min="3" max="3" width="14.28125" style="15" bestFit="1" customWidth="1"/>
    <col min="4" max="4" width="13.57421875" style="15" customWidth="1"/>
    <col min="5" max="6" width="14.57421875" style="15" customWidth="1"/>
    <col min="7" max="7" width="13.00390625" style="15" customWidth="1"/>
    <col min="8" max="16384" width="9.140625" style="15" customWidth="1"/>
  </cols>
  <sheetData>
    <row r="1" spans="1:7" ht="15">
      <c r="A1" s="263"/>
      <c r="B1" s="263"/>
      <c r="C1" s="263"/>
      <c r="D1" s="263"/>
      <c r="E1" s="263"/>
      <c r="F1" s="263"/>
      <c r="G1" s="263"/>
    </row>
    <row r="2" spans="1:7" ht="15">
      <c r="A2" s="263"/>
      <c r="B2" s="263"/>
      <c r="C2" s="263"/>
      <c r="D2" s="263"/>
      <c r="E2" s="263"/>
      <c r="F2" s="263"/>
      <c r="G2" s="263"/>
    </row>
    <row r="3" spans="1:7" ht="15">
      <c r="A3" s="263"/>
      <c r="B3" s="263"/>
      <c r="C3" s="263"/>
      <c r="D3" s="263"/>
      <c r="E3" s="263"/>
      <c r="F3" s="263"/>
      <c r="G3" s="263"/>
    </row>
    <row r="4" spans="1:7" ht="15">
      <c r="A4" s="263"/>
      <c r="B4" s="263"/>
      <c r="C4" s="263"/>
      <c r="D4" s="263"/>
      <c r="E4" s="263"/>
      <c r="F4" s="263"/>
      <c r="G4" s="263"/>
    </row>
    <row r="5" spans="1:7" ht="20.25">
      <c r="A5" s="265" t="s">
        <v>266</v>
      </c>
      <c r="B5" s="265"/>
      <c r="C5" s="265"/>
      <c r="D5" s="265"/>
      <c r="E5" s="265"/>
      <c r="F5" s="265"/>
      <c r="G5" s="265"/>
    </row>
    <row r="6" spans="1:7" ht="16.5" customHeight="1">
      <c r="A6" s="320" t="s">
        <v>116</v>
      </c>
      <c r="B6" s="320"/>
      <c r="C6" s="320"/>
      <c r="D6" s="320"/>
      <c r="E6" s="320"/>
      <c r="F6" s="320"/>
      <c r="G6" s="320"/>
    </row>
    <row r="7" spans="1:7" ht="16.5" customHeight="1">
      <c r="A7" s="326" t="str">
        <f>'BS'!$A$7</f>
        <v>for the fourth financial quarter ended 30 June 2005</v>
      </c>
      <c r="B7" s="326"/>
      <c r="C7" s="326"/>
      <c r="D7" s="326"/>
      <c r="E7" s="326"/>
      <c r="F7" s="326"/>
      <c r="G7" s="326"/>
    </row>
    <row r="8" spans="1:7" ht="15.75" thickBot="1">
      <c r="A8" s="263"/>
      <c r="B8" s="263"/>
      <c r="C8" s="263"/>
      <c r="D8" s="263"/>
      <c r="E8" s="263"/>
      <c r="F8" s="263"/>
      <c r="G8" s="263"/>
    </row>
    <row r="9" spans="1:7" s="18" customFormat="1" ht="15" customHeight="1">
      <c r="A9" s="321"/>
      <c r="B9" s="322"/>
      <c r="C9" s="335" t="s">
        <v>117</v>
      </c>
      <c r="D9" s="336"/>
      <c r="E9" s="330" t="s">
        <v>118</v>
      </c>
      <c r="F9" s="327" t="s">
        <v>119</v>
      </c>
      <c r="G9" s="333" t="s">
        <v>120</v>
      </c>
    </row>
    <row r="10" spans="1:7" s="18" customFormat="1" ht="15.75">
      <c r="A10" s="291"/>
      <c r="B10" s="292"/>
      <c r="C10" s="337"/>
      <c r="D10" s="338"/>
      <c r="E10" s="331"/>
      <c r="F10" s="328"/>
      <c r="G10" s="334"/>
    </row>
    <row r="11" spans="1:7" s="18" customFormat="1" ht="16.5" thickBot="1">
      <c r="A11" s="291"/>
      <c r="B11" s="292"/>
      <c r="C11" s="339"/>
      <c r="D11" s="340"/>
      <c r="E11" s="332"/>
      <c r="F11" s="329"/>
      <c r="G11" s="334"/>
    </row>
    <row r="12" spans="1:7" s="18" customFormat="1" ht="15.75">
      <c r="A12" s="291"/>
      <c r="B12" s="323"/>
      <c r="C12" s="105" t="s">
        <v>121</v>
      </c>
      <c r="D12" s="106" t="s">
        <v>122</v>
      </c>
      <c r="E12" s="106" t="s">
        <v>123</v>
      </c>
      <c r="F12" s="108" t="s">
        <v>124</v>
      </c>
      <c r="G12" s="109"/>
    </row>
    <row r="13" spans="1:7" s="18" customFormat="1" ht="15.75">
      <c r="A13" s="291"/>
      <c r="B13" s="323"/>
      <c r="C13" s="105" t="s">
        <v>125</v>
      </c>
      <c r="D13" s="106" t="s">
        <v>126</v>
      </c>
      <c r="E13" s="106" t="s">
        <v>127</v>
      </c>
      <c r="F13" s="108" t="s">
        <v>128</v>
      </c>
      <c r="G13" s="108"/>
    </row>
    <row r="14" spans="1:7" s="18" customFormat="1" ht="16.5" thickBot="1">
      <c r="A14" s="324"/>
      <c r="B14" s="325"/>
      <c r="C14" s="110" t="s">
        <v>129</v>
      </c>
      <c r="D14" s="29" t="s">
        <v>46</v>
      </c>
      <c r="E14" s="29" t="s">
        <v>46</v>
      </c>
      <c r="F14" s="64" t="s">
        <v>46</v>
      </c>
      <c r="G14" s="64" t="s">
        <v>46</v>
      </c>
    </row>
    <row r="15" spans="1:7" s="18" customFormat="1" ht="32.25" customHeight="1">
      <c r="A15" s="318" t="s">
        <v>267</v>
      </c>
      <c r="B15" s="319"/>
      <c r="C15" s="39">
        <v>3432</v>
      </c>
      <c r="D15" s="111">
        <f>C15</f>
        <v>3432</v>
      </c>
      <c r="E15" s="111">
        <v>3667</v>
      </c>
      <c r="F15" s="112">
        <v>20018</v>
      </c>
      <c r="G15" s="112">
        <f>D15+E15+F15</f>
        <v>27117</v>
      </c>
    </row>
    <row r="16" spans="1:7" ht="15">
      <c r="A16" s="32"/>
      <c r="B16" s="100"/>
      <c r="C16" s="33"/>
      <c r="D16" s="45"/>
      <c r="E16" s="45"/>
      <c r="F16" s="113"/>
      <c r="G16" s="113"/>
    </row>
    <row r="17" spans="1:7" ht="30">
      <c r="A17" s="32"/>
      <c r="B17" s="114" t="s">
        <v>130</v>
      </c>
      <c r="C17" s="115">
        <v>17408</v>
      </c>
      <c r="D17" s="45">
        <f>C17</f>
        <v>17408</v>
      </c>
      <c r="E17" s="45">
        <f>-E15</f>
        <v>-3667</v>
      </c>
      <c r="F17" s="113">
        <f>-E17-D17</f>
        <v>-13741</v>
      </c>
      <c r="G17" s="113">
        <f>D17+E17+F17</f>
        <v>0</v>
      </c>
    </row>
    <row r="18" spans="1:7" ht="15">
      <c r="A18" s="32"/>
      <c r="B18" s="116"/>
      <c r="C18" s="33"/>
      <c r="D18" s="45"/>
      <c r="E18" s="45"/>
      <c r="F18" s="113"/>
      <c r="G18" s="113"/>
    </row>
    <row r="19" spans="1:7" ht="46.5" customHeight="1">
      <c r="A19" s="32"/>
      <c r="B19" s="114" t="s">
        <v>131</v>
      </c>
      <c r="C19" s="33">
        <f>(C15+C17)*9</f>
        <v>187560</v>
      </c>
      <c r="D19" s="45">
        <v>0</v>
      </c>
      <c r="E19" s="45"/>
      <c r="F19" s="113"/>
      <c r="G19" s="113"/>
    </row>
    <row r="20" spans="1:7" ht="15">
      <c r="A20" s="32"/>
      <c r="B20" s="100"/>
      <c r="C20" s="33"/>
      <c r="D20" s="45"/>
      <c r="E20" s="45"/>
      <c r="F20" s="113"/>
      <c r="G20" s="113"/>
    </row>
    <row r="21" spans="1:7" ht="15">
      <c r="A21" s="32"/>
      <c r="B21" s="100" t="s">
        <v>132</v>
      </c>
      <c r="C21" s="33">
        <v>76690</v>
      </c>
      <c r="D21" s="45">
        <f>C21*0.1</f>
        <v>7669</v>
      </c>
      <c r="E21" s="45">
        <f>D21*3</f>
        <v>23007</v>
      </c>
      <c r="F21" s="113"/>
      <c r="G21" s="113">
        <f>D21+E21+F21</f>
        <v>30676</v>
      </c>
    </row>
    <row r="22" spans="1:7" ht="15">
      <c r="A22" s="32"/>
      <c r="B22" s="100"/>
      <c r="C22" s="33"/>
      <c r="D22" s="45"/>
      <c r="E22" s="45"/>
      <c r="F22" s="113"/>
      <c r="G22" s="113"/>
    </row>
    <row r="23" spans="1:7" ht="15">
      <c r="A23" s="32"/>
      <c r="B23" s="100" t="s">
        <v>32</v>
      </c>
      <c r="C23" s="33"/>
      <c r="D23" s="45"/>
      <c r="E23" s="45">
        <f>ROUND(SUM('[1]Caro CF'!O33+'[1]Caro CF'!L33)/1000,0)</f>
        <v>-1200</v>
      </c>
      <c r="F23" s="113"/>
      <c r="G23" s="113">
        <f>D23+E23+F23</f>
        <v>-1200</v>
      </c>
    </row>
    <row r="24" spans="1:7" ht="15">
      <c r="A24" s="32"/>
      <c r="B24" s="100"/>
      <c r="C24" s="33"/>
      <c r="D24" s="45"/>
      <c r="E24" s="45"/>
      <c r="F24" s="113"/>
      <c r="G24" s="113"/>
    </row>
    <row r="25" spans="1:7" ht="15">
      <c r="A25" s="32"/>
      <c r="B25" s="100" t="s">
        <v>133</v>
      </c>
      <c r="C25" s="33"/>
      <c r="D25" s="45"/>
      <c r="E25" s="45"/>
      <c r="F25" s="113">
        <f>'IS'!E24</f>
        <v>7169</v>
      </c>
      <c r="G25" s="113">
        <f>D25+E25+F25</f>
        <v>7169</v>
      </c>
    </row>
    <row r="26" spans="1:7" ht="15">
      <c r="A26" s="32"/>
      <c r="B26" s="100"/>
      <c r="C26" s="33"/>
      <c r="D26" s="45"/>
      <c r="E26" s="45"/>
      <c r="F26" s="113"/>
      <c r="G26" s="113"/>
    </row>
    <row r="27" spans="1:7" s="18" customFormat="1" ht="32.25" customHeight="1" thickBot="1">
      <c r="A27" s="316" t="s">
        <v>268</v>
      </c>
      <c r="B27" s="317"/>
      <c r="C27" s="41">
        <f>SUM(C15:C26)</f>
        <v>285090</v>
      </c>
      <c r="D27" s="117">
        <f>SUM(D15:D26)</f>
        <v>28509</v>
      </c>
      <c r="E27" s="117">
        <f>SUM(E15:E26)</f>
        <v>21807</v>
      </c>
      <c r="F27" s="118">
        <f>SUM(F15:F26)</f>
        <v>13446</v>
      </c>
      <c r="G27" s="118">
        <f>SUM(G15:G26)</f>
        <v>63762</v>
      </c>
    </row>
    <row r="28" spans="1:7" s="18" customFormat="1" ht="17.25" thickBot="1" thickTop="1">
      <c r="A28" s="119"/>
      <c r="B28" s="120"/>
      <c r="C28" s="121"/>
      <c r="D28" s="122">
        <f>D27-'BS'!B46</f>
        <v>0</v>
      </c>
      <c r="E28" s="123">
        <f>E27-'BS'!B47</f>
        <v>0</v>
      </c>
      <c r="F28" s="124">
        <f>F27-'BS'!B48</f>
        <v>0</v>
      </c>
      <c r="G28" s="125"/>
    </row>
    <row r="29" spans="1:7" s="18" customFormat="1" ht="15.75">
      <c r="A29" s="93"/>
      <c r="B29" s="93"/>
      <c r="C29" s="93"/>
      <c r="D29" s="93"/>
      <c r="E29" s="93"/>
      <c r="F29" s="93"/>
      <c r="G29" s="93"/>
    </row>
    <row r="30" spans="1:7" ht="32.25" customHeight="1">
      <c r="A30" s="258" t="s">
        <v>134</v>
      </c>
      <c r="B30" s="258"/>
      <c r="C30" s="258"/>
      <c r="D30" s="258"/>
      <c r="E30" s="258"/>
      <c r="F30" s="258"/>
      <c r="G30" s="258"/>
    </row>
  </sheetData>
  <sheetProtection password="C5BD" sheet="1" objects="1" scenarios="1" selectLockedCells="1" selectUnlockedCells="1"/>
  <mergeCells count="14">
    <mergeCell ref="A1:G4"/>
    <mergeCell ref="A5:G5"/>
    <mergeCell ref="A6:G6"/>
    <mergeCell ref="A9:B14"/>
    <mergeCell ref="A7:G7"/>
    <mergeCell ref="A8:G8"/>
    <mergeCell ref="F9:F11"/>
    <mergeCell ref="E9:E11"/>
    <mergeCell ref="G9:G11"/>
    <mergeCell ref="C9:D11"/>
    <mergeCell ref="A30:G30"/>
    <mergeCell ref="A27:B27"/>
    <mergeCell ref="A29:G29"/>
    <mergeCell ref="A15:B15"/>
  </mergeCells>
  <printOptions horizontalCentered="1"/>
  <pageMargins left="0.75" right="0.5" top="0.75" bottom="0.5" header="0.25" footer="0.25"/>
  <pageSetup fitToHeight="1" fitToWidth="1" horizontalDpi="600" verticalDpi="600" orientation="portrait" paperSize="9" scale="86" r:id="rId2"/>
  <headerFooter alignWithMargins="0">
    <oddFooter>&amp;L&amp;F&amp;C&amp;A - Pg &amp;P/&amp;N&amp;RDate: &amp;D</oddFooter>
  </headerFooter>
  <drawing r:id="rId1"/>
</worksheet>
</file>

<file path=xl/worksheets/sheet6.xml><?xml version="1.0" encoding="utf-8"?>
<worksheet xmlns="http://schemas.openxmlformats.org/spreadsheetml/2006/main" xmlns:r="http://schemas.openxmlformats.org/officeDocument/2006/relationships">
  <sheetPr codeName="Sheet7">
    <tabColor indexed="13"/>
  </sheetPr>
  <dimension ref="A1:L277"/>
  <sheetViews>
    <sheetView tabSelected="1" zoomScale="80" zoomScaleNormal="80" workbookViewId="0" topLeftCell="A245">
      <selection activeCell="C271" sqref="C271"/>
    </sheetView>
  </sheetViews>
  <sheetFormatPr defaultColWidth="9.140625" defaultRowHeight="12.75"/>
  <cols>
    <col min="1" max="1" width="5.421875" style="130" customWidth="1"/>
    <col min="2" max="2" width="63.8515625" style="126" customWidth="1"/>
    <col min="3" max="3" width="12.421875" style="126" customWidth="1"/>
    <col min="4" max="4" width="12.8515625" style="126" customWidth="1"/>
    <col min="5" max="5" width="12.28125" style="126" customWidth="1"/>
    <col min="6" max="6" width="11.57421875" style="126" customWidth="1"/>
    <col min="7" max="7" width="15.421875" style="126" bestFit="1" customWidth="1"/>
    <col min="8" max="9" width="13.28125" style="126" customWidth="1"/>
    <col min="10" max="10" width="15.421875" style="126" bestFit="1" customWidth="1"/>
    <col min="11" max="13" width="15.7109375" style="126" bestFit="1" customWidth="1"/>
    <col min="14" max="16384" width="9.140625" style="126" customWidth="1"/>
  </cols>
  <sheetData>
    <row r="1" spans="1:6" ht="15">
      <c r="A1" s="357"/>
      <c r="B1" s="357"/>
      <c r="C1" s="357"/>
      <c r="D1" s="357"/>
      <c r="E1" s="357"/>
      <c r="F1" s="357"/>
    </row>
    <row r="2" spans="1:6" ht="15">
      <c r="A2" s="357"/>
      <c r="B2" s="357"/>
      <c r="C2" s="357"/>
      <c r="D2" s="357"/>
      <c r="E2" s="357"/>
      <c r="F2" s="357"/>
    </row>
    <row r="3" spans="1:6" ht="15">
      <c r="A3" s="357"/>
      <c r="B3" s="357"/>
      <c r="C3" s="357"/>
      <c r="D3" s="357"/>
      <c r="E3" s="357"/>
      <c r="F3" s="357"/>
    </row>
    <row r="4" spans="1:6" ht="15.75" customHeight="1">
      <c r="A4" s="357"/>
      <c r="B4" s="357"/>
      <c r="C4" s="357"/>
      <c r="D4" s="357"/>
      <c r="E4" s="357"/>
      <c r="F4" s="357"/>
    </row>
    <row r="5" spans="1:5" ht="15.75">
      <c r="A5" s="127" t="s">
        <v>0</v>
      </c>
      <c r="C5" s="81"/>
      <c r="D5" s="81"/>
      <c r="E5" s="81"/>
    </row>
    <row r="6" ht="15.75">
      <c r="A6" s="127" t="s">
        <v>135</v>
      </c>
    </row>
    <row r="7" ht="15.75">
      <c r="A7" s="127" t="str">
        <f>'BS'!A7</f>
        <v>for the fourth financial quarter ended 30 June 2005</v>
      </c>
    </row>
    <row r="9" spans="1:6" s="129" customFormat="1" ht="15.75" customHeight="1">
      <c r="A9" s="128">
        <v>1</v>
      </c>
      <c r="B9" s="341" t="s">
        <v>136</v>
      </c>
      <c r="C9" s="341"/>
      <c r="D9" s="341"/>
      <c r="E9" s="341"/>
      <c r="F9" s="341"/>
    </row>
    <row r="10" spans="2:12" ht="15.75" customHeight="1">
      <c r="B10" s="131" t="s">
        <v>137</v>
      </c>
      <c r="C10" s="131"/>
      <c r="D10" s="131"/>
      <c r="E10" s="131"/>
      <c r="F10" s="131"/>
      <c r="G10" s="133"/>
      <c r="H10" s="133"/>
      <c r="I10" s="133"/>
      <c r="J10" s="133"/>
      <c r="K10" s="133"/>
      <c r="L10" s="133"/>
    </row>
    <row r="11" spans="2:12" ht="15.75">
      <c r="B11" s="131" t="s">
        <v>138</v>
      </c>
      <c r="C11" s="133"/>
      <c r="D11" s="133"/>
      <c r="E11" s="133"/>
      <c r="F11" s="133"/>
      <c r="G11" s="133"/>
      <c r="H11" s="133"/>
      <c r="I11" s="133"/>
      <c r="J11" s="133"/>
      <c r="K11" s="133"/>
      <c r="L11" s="133"/>
    </row>
    <row r="12" spans="2:12" ht="15.75">
      <c r="B12" s="133" t="s">
        <v>139</v>
      </c>
      <c r="C12" s="133"/>
      <c r="D12" s="133"/>
      <c r="E12" s="133"/>
      <c r="F12" s="133"/>
      <c r="G12" s="133"/>
      <c r="H12" s="133"/>
      <c r="I12" s="133"/>
      <c r="J12" s="133"/>
      <c r="K12" s="133"/>
      <c r="L12" s="133"/>
    </row>
    <row r="13" spans="2:12" ht="15.75">
      <c r="B13" s="133"/>
      <c r="C13" s="133"/>
      <c r="D13" s="133"/>
      <c r="E13" s="133"/>
      <c r="F13" s="133"/>
      <c r="G13" s="133"/>
      <c r="H13" s="133"/>
      <c r="I13" s="133"/>
      <c r="J13" s="133"/>
      <c r="K13" s="133"/>
      <c r="L13" s="133"/>
    </row>
    <row r="14" spans="2:12" ht="15.75">
      <c r="B14" s="131" t="s">
        <v>140</v>
      </c>
      <c r="C14" s="131"/>
      <c r="D14" s="131"/>
      <c r="E14" s="131"/>
      <c r="F14" s="131"/>
      <c r="G14" s="133"/>
      <c r="H14" s="133"/>
      <c r="I14" s="133"/>
      <c r="J14" s="133"/>
      <c r="K14" s="133"/>
      <c r="L14" s="133"/>
    </row>
    <row r="15" spans="2:12" ht="15.75">
      <c r="B15" s="131" t="s">
        <v>141</v>
      </c>
      <c r="C15" s="131"/>
      <c r="D15" s="131"/>
      <c r="E15" s="131"/>
      <c r="F15" s="131"/>
      <c r="G15" s="133"/>
      <c r="H15" s="133"/>
      <c r="I15" s="133"/>
      <c r="J15" s="133"/>
      <c r="K15" s="133"/>
      <c r="L15" s="133"/>
    </row>
    <row r="16" spans="2:12" ht="15.75">
      <c r="B16" s="131"/>
      <c r="C16" s="131"/>
      <c r="D16" s="131"/>
      <c r="E16" s="131"/>
      <c r="F16" s="131"/>
      <c r="G16" s="133"/>
      <c r="H16" s="133"/>
      <c r="I16" s="133"/>
      <c r="J16" s="133"/>
      <c r="K16" s="133"/>
      <c r="L16" s="133"/>
    </row>
    <row r="17" spans="2:12" ht="15.75">
      <c r="B17" s="131" t="s">
        <v>142</v>
      </c>
      <c r="C17" s="131"/>
      <c r="D17" s="131"/>
      <c r="E17" s="131"/>
      <c r="F17" s="131"/>
      <c r="G17" s="133"/>
      <c r="H17" s="133"/>
      <c r="I17" s="133"/>
      <c r="J17" s="133"/>
      <c r="K17" s="133"/>
      <c r="L17" s="133"/>
    </row>
    <row r="18" spans="2:12" ht="15.75">
      <c r="B18" s="131" t="s">
        <v>143</v>
      </c>
      <c r="C18" s="131"/>
      <c r="D18" s="131"/>
      <c r="E18" s="131"/>
      <c r="F18" s="131"/>
      <c r="G18" s="133"/>
      <c r="H18" s="133"/>
      <c r="I18" s="133"/>
      <c r="J18" s="133"/>
      <c r="K18" s="133"/>
      <c r="L18" s="133"/>
    </row>
    <row r="19" spans="2:12" ht="15.75">
      <c r="B19" s="131" t="s">
        <v>144</v>
      </c>
      <c r="C19" s="131"/>
      <c r="D19" s="131"/>
      <c r="E19" s="131"/>
      <c r="F19" s="131"/>
      <c r="G19" s="133"/>
      <c r="H19" s="133"/>
      <c r="I19" s="133"/>
      <c r="J19" s="133"/>
      <c r="K19" s="133"/>
      <c r="L19" s="133"/>
    </row>
    <row r="20" ht="15.75" customHeight="1"/>
    <row r="21" ht="15.75" customHeight="1"/>
    <row r="22" spans="1:6" s="129" customFormat="1" ht="15.75" customHeight="1">
      <c r="A22" s="134">
        <f>A9+1</f>
        <v>2</v>
      </c>
      <c r="B22" s="341" t="s">
        <v>145</v>
      </c>
      <c r="C22" s="341"/>
      <c r="D22" s="341"/>
      <c r="E22" s="341"/>
      <c r="F22" s="341"/>
    </row>
    <row r="23" spans="2:12" ht="15.75">
      <c r="B23" s="131" t="s">
        <v>146</v>
      </c>
      <c r="C23" s="131"/>
      <c r="D23" s="131"/>
      <c r="E23" s="131"/>
      <c r="F23" s="131"/>
      <c r="G23" s="133"/>
      <c r="H23" s="133"/>
      <c r="I23" s="133"/>
      <c r="J23" s="133"/>
      <c r="K23" s="133"/>
      <c r="L23" s="133"/>
    </row>
    <row r="24" ht="15.75" customHeight="1"/>
    <row r="25" ht="15.75" customHeight="1"/>
    <row r="26" spans="1:6" s="129" customFormat="1" ht="15.75" customHeight="1">
      <c r="A26" s="134">
        <f>A22+1</f>
        <v>3</v>
      </c>
      <c r="B26" s="341" t="s">
        <v>147</v>
      </c>
      <c r="C26" s="341"/>
      <c r="D26" s="341"/>
      <c r="E26" s="341"/>
      <c r="F26" s="341"/>
    </row>
    <row r="27" spans="2:12" ht="15.75">
      <c r="B27" s="131" t="s">
        <v>148</v>
      </c>
      <c r="C27" s="131"/>
      <c r="D27" s="131"/>
      <c r="E27" s="131"/>
      <c r="F27" s="131"/>
      <c r="G27" s="133"/>
      <c r="H27" s="133"/>
      <c r="I27" s="133"/>
      <c r="J27" s="133"/>
      <c r="K27" s="133"/>
      <c r="L27" s="133"/>
    </row>
    <row r="28" spans="2:3" ht="15.75" customHeight="1">
      <c r="B28" s="58"/>
      <c r="C28" s="58"/>
    </row>
    <row r="29" ht="15.75" customHeight="1">
      <c r="B29" s="58"/>
    </row>
    <row r="30" spans="1:6" s="129" customFormat="1" ht="15.75" customHeight="1">
      <c r="A30" s="134">
        <f>A26+1</f>
        <v>4</v>
      </c>
      <c r="B30" s="341" t="s">
        <v>149</v>
      </c>
      <c r="C30" s="341"/>
      <c r="D30" s="341"/>
      <c r="E30" s="341"/>
      <c r="F30" s="341"/>
    </row>
    <row r="31" spans="2:12" ht="15.75">
      <c r="B31" s="131" t="s">
        <v>150</v>
      </c>
      <c r="C31" s="131"/>
      <c r="D31" s="131"/>
      <c r="E31" s="131"/>
      <c r="F31" s="131"/>
      <c r="G31" s="133"/>
      <c r="H31" s="133"/>
      <c r="I31" s="133"/>
      <c r="J31" s="133"/>
      <c r="K31" s="133"/>
      <c r="L31" s="133"/>
    </row>
    <row r="32" spans="2:12" ht="15.75">
      <c r="B32" s="131" t="s">
        <v>151</v>
      </c>
      <c r="C32" s="131"/>
      <c r="D32" s="131"/>
      <c r="E32" s="131"/>
      <c r="F32" s="131"/>
      <c r="G32" s="133"/>
      <c r="H32" s="133"/>
      <c r="I32" s="133"/>
      <c r="J32" s="133"/>
      <c r="K32" s="133"/>
      <c r="L32" s="133"/>
    </row>
    <row r="33" spans="2:3" ht="15.75" customHeight="1">
      <c r="B33" s="58"/>
      <c r="C33" s="58"/>
    </row>
    <row r="34" spans="2:3" ht="15.75" customHeight="1">
      <c r="B34" s="58"/>
      <c r="C34" s="58"/>
    </row>
    <row r="35" spans="1:6" s="129" customFormat="1" ht="15.75" customHeight="1">
      <c r="A35" s="134">
        <f>A30+1</f>
        <v>5</v>
      </c>
      <c r="B35" s="341" t="s">
        <v>152</v>
      </c>
      <c r="C35" s="341"/>
      <c r="D35" s="341"/>
      <c r="E35" s="341"/>
      <c r="F35" s="341"/>
    </row>
    <row r="36" spans="2:12" ht="15.75">
      <c r="B36" s="131" t="s">
        <v>153</v>
      </c>
      <c r="C36" s="131"/>
      <c r="D36" s="131"/>
      <c r="E36" s="131"/>
      <c r="F36" s="131"/>
      <c r="G36" s="133"/>
      <c r="H36" s="133"/>
      <c r="I36" s="133"/>
      <c r="J36" s="133"/>
      <c r="K36" s="133"/>
      <c r="L36" s="133"/>
    </row>
    <row r="37" spans="2:3" ht="15.75" customHeight="1">
      <c r="B37" s="58"/>
      <c r="C37" s="58"/>
    </row>
    <row r="38" spans="2:3" ht="15.75" customHeight="1">
      <c r="B38" s="58"/>
      <c r="C38" s="58"/>
    </row>
    <row r="39" spans="1:6" s="129" customFormat="1" ht="15.75" customHeight="1">
      <c r="A39" s="134">
        <f>A35+1</f>
        <v>6</v>
      </c>
      <c r="B39" s="341" t="s">
        <v>154</v>
      </c>
      <c r="C39" s="341"/>
      <c r="D39" s="341"/>
      <c r="E39" s="341"/>
      <c r="F39" s="341"/>
    </row>
    <row r="40" spans="2:12" ht="15.75">
      <c r="B40" s="131" t="s">
        <v>155</v>
      </c>
      <c r="C40" s="131"/>
      <c r="D40" s="131"/>
      <c r="E40" s="131"/>
      <c r="F40" s="131"/>
      <c r="G40" s="133"/>
      <c r="H40" s="133"/>
      <c r="I40" s="133"/>
      <c r="J40" s="133"/>
      <c r="K40" s="133"/>
      <c r="L40" s="133"/>
    </row>
    <row r="41" spans="2:3" ht="15.75" customHeight="1">
      <c r="B41" s="135" t="s">
        <v>156</v>
      </c>
      <c r="C41" s="58"/>
    </row>
    <row r="42" spans="2:3" ht="15.75" customHeight="1">
      <c r="B42" s="58" t="s">
        <v>157</v>
      </c>
      <c r="C42" s="58"/>
    </row>
    <row r="43" spans="2:3" ht="15.75" customHeight="1">
      <c r="B43" s="58" t="s">
        <v>158</v>
      </c>
      <c r="C43" s="58"/>
    </row>
    <row r="44" spans="2:3" ht="15.75" customHeight="1">
      <c r="B44" s="58"/>
      <c r="C44" s="58"/>
    </row>
    <row r="45" spans="2:3" ht="15.75" customHeight="1">
      <c r="B45" s="58" t="s">
        <v>159</v>
      </c>
      <c r="C45" s="58"/>
    </row>
    <row r="46" spans="2:3" ht="15.75" customHeight="1">
      <c r="B46" s="58" t="s">
        <v>160</v>
      </c>
      <c r="C46" s="58"/>
    </row>
    <row r="47" spans="2:3" ht="15.75" customHeight="1">
      <c r="B47" s="58" t="s">
        <v>161</v>
      </c>
      <c r="C47" s="58"/>
    </row>
    <row r="48" spans="2:3" ht="15.75" customHeight="1">
      <c r="B48" s="58"/>
      <c r="C48" s="58"/>
    </row>
    <row r="49" spans="2:6" ht="15.75" customHeight="1">
      <c r="B49" s="58"/>
      <c r="C49" s="58"/>
      <c r="D49" s="58"/>
      <c r="E49" s="58"/>
      <c r="F49" s="58"/>
    </row>
    <row r="50" spans="1:6" s="129" customFormat="1" ht="15.75" customHeight="1">
      <c r="A50" s="134">
        <f>A39+1</f>
        <v>7</v>
      </c>
      <c r="B50" s="341" t="s">
        <v>162</v>
      </c>
      <c r="C50" s="341"/>
      <c r="D50" s="341"/>
      <c r="E50" s="341"/>
      <c r="F50" s="341"/>
    </row>
    <row r="51" spans="2:3" ht="15.75" customHeight="1">
      <c r="B51" s="58" t="s">
        <v>163</v>
      </c>
      <c r="C51" s="58"/>
    </row>
    <row r="52" spans="2:6" ht="15.75" customHeight="1">
      <c r="B52" s="58"/>
      <c r="C52" s="58"/>
      <c r="D52" s="58"/>
      <c r="E52" s="58"/>
      <c r="F52" s="58"/>
    </row>
    <row r="53" spans="2:6" ht="15.75" customHeight="1">
      <c r="B53" s="58"/>
      <c r="C53" s="58"/>
      <c r="D53" s="58"/>
      <c r="E53" s="58"/>
      <c r="F53" s="58"/>
    </row>
    <row r="54" spans="1:6" s="129" customFormat="1" ht="15.75" customHeight="1">
      <c r="A54" s="134">
        <f>A50+1</f>
        <v>8</v>
      </c>
      <c r="B54" s="341" t="s">
        <v>164</v>
      </c>
      <c r="C54" s="341"/>
      <c r="D54" s="341"/>
      <c r="E54" s="341"/>
      <c r="F54" s="341"/>
    </row>
    <row r="55" spans="2:3" ht="15.75" customHeight="1">
      <c r="B55" s="58" t="s">
        <v>165</v>
      </c>
      <c r="C55" s="58"/>
    </row>
    <row r="56" spans="2:3" ht="15.75" customHeight="1">
      <c r="B56" s="58" t="s">
        <v>166</v>
      </c>
      <c r="C56" s="58"/>
    </row>
    <row r="57" spans="2:3" ht="15.75" customHeight="1">
      <c r="B57" s="58"/>
      <c r="C57" s="58"/>
    </row>
    <row r="58" spans="2:6" ht="15.75" customHeight="1" thickBot="1">
      <c r="B58" s="58"/>
      <c r="C58" s="58"/>
      <c r="D58" s="58"/>
      <c r="E58" s="58"/>
      <c r="F58" s="58"/>
    </row>
    <row r="59" spans="1:6" ht="15.75" customHeight="1">
      <c r="A59" s="136"/>
      <c r="B59" s="352"/>
      <c r="C59" s="345" t="s">
        <v>167</v>
      </c>
      <c r="D59" s="346"/>
      <c r="E59" s="345" t="s">
        <v>168</v>
      </c>
      <c r="F59" s="346"/>
    </row>
    <row r="60" spans="1:6" ht="15.75" customHeight="1" thickBot="1">
      <c r="A60" s="136"/>
      <c r="B60" s="353"/>
      <c r="C60" s="343" t="str">
        <f>'IS'!C11</f>
        <v>ended 30 June </v>
      </c>
      <c r="D60" s="344"/>
      <c r="E60" s="343" t="str">
        <f>C60</f>
        <v>ended 30 June </v>
      </c>
      <c r="F60" s="344"/>
    </row>
    <row r="61" spans="1:6" ht="15.75" customHeight="1">
      <c r="A61" s="136"/>
      <c r="B61" s="353"/>
      <c r="C61" s="137" t="s">
        <v>44</v>
      </c>
      <c r="D61" s="138" t="s">
        <v>45</v>
      </c>
      <c r="E61" s="137" t="str">
        <f>C61</f>
        <v>2005</v>
      </c>
      <c r="F61" s="138" t="str">
        <f>D61</f>
        <v>2004</v>
      </c>
    </row>
    <row r="62" spans="1:7" ht="15.75" customHeight="1" thickBot="1">
      <c r="A62" s="136"/>
      <c r="B62" s="354"/>
      <c r="C62" s="139" t="s">
        <v>46</v>
      </c>
      <c r="D62" s="140" t="s">
        <v>46</v>
      </c>
      <c r="E62" s="139" t="s">
        <v>169</v>
      </c>
      <c r="F62" s="140" t="s">
        <v>46</v>
      </c>
      <c r="G62" s="141"/>
    </row>
    <row r="63" spans="1:7" ht="15.75" customHeight="1">
      <c r="A63" s="136"/>
      <c r="B63" s="142"/>
      <c r="C63" s="143"/>
      <c r="D63" s="144"/>
      <c r="E63" s="143"/>
      <c r="F63" s="144"/>
      <c r="G63" s="141"/>
    </row>
    <row r="64" spans="1:7" ht="15.75" customHeight="1">
      <c r="A64" s="136"/>
      <c r="B64" s="145" t="s">
        <v>3</v>
      </c>
      <c r="C64" s="143"/>
      <c r="D64" s="144"/>
      <c r="E64" s="143"/>
      <c r="F64" s="144"/>
      <c r="G64" s="141"/>
    </row>
    <row r="65" spans="1:9" ht="15.75" customHeight="1">
      <c r="A65" s="146"/>
      <c r="B65" s="147" t="s">
        <v>170</v>
      </c>
      <c r="C65" s="148">
        <f>C67-C66</f>
        <v>5482</v>
      </c>
      <c r="D65" s="149" t="s">
        <v>48</v>
      </c>
      <c r="E65" s="148">
        <f>E67-E66</f>
        <v>24872</v>
      </c>
      <c r="F65" s="149" t="s">
        <v>48</v>
      </c>
      <c r="G65" s="150"/>
      <c r="H65" s="151"/>
      <c r="I65" s="151"/>
    </row>
    <row r="66" spans="1:9" ht="15.75" customHeight="1">
      <c r="A66" s="146"/>
      <c r="B66" s="147" t="s">
        <v>171</v>
      </c>
      <c r="C66" s="148">
        <f>ROUND('[1]Segment info'!C10/1000,0)</f>
        <v>9949</v>
      </c>
      <c r="D66" s="149" t="s">
        <v>48</v>
      </c>
      <c r="E66" s="148">
        <f>ROUND('[1]Segment info'!D10/1000,0)</f>
        <v>28451</v>
      </c>
      <c r="F66" s="149" t="s">
        <v>48</v>
      </c>
      <c r="G66" s="150"/>
      <c r="H66" s="151"/>
      <c r="I66" s="151"/>
    </row>
    <row r="67" spans="1:9" ht="15.75" customHeight="1">
      <c r="A67" s="146"/>
      <c r="B67" s="147" t="s">
        <v>120</v>
      </c>
      <c r="C67" s="152">
        <f>'IS'!C14</f>
        <v>15431</v>
      </c>
      <c r="D67" s="153" t="s">
        <v>52</v>
      </c>
      <c r="E67" s="152">
        <f>'IS'!E14</f>
        <v>53323</v>
      </c>
      <c r="F67" s="153" t="s">
        <v>52</v>
      </c>
      <c r="G67" s="150"/>
      <c r="H67" s="151"/>
      <c r="I67" s="151"/>
    </row>
    <row r="68" spans="1:9" ht="15.75" customHeight="1">
      <c r="A68" s="146"/>
      <c r="B68" s="147"/>
      <c r="C68" s="148"/>
      <c r="D68" s="149"/>
      <c r="E68" s="148"/>
      <c r="F68" s="149"/>
      <c r="G68" s="150"/>
      <c r="H68" s="151"/>
      <c r="I68" s="151"/>
    </row>
    <row r="69" spans="1:9" ht="15.75" customHeight="1">
      <c r="A69" s="146"/>
      <c r="B69" s="154" t="s">
        <v>4</v>
      </c>
      <c r="C69" s="148"/>
      <c r="D69" s="149"/>
      <c r="E69" s="148"/>
      <c r="F69" s="149"/>
      <c r="G69" s="150"/>
      <c r="H69" s="151"/>
      <c r="I69" s="151"/>
    </row>
    <row r="70" spans="1:9" ht="15.75" customHeight="1">
      <c r="A70" s="146"/>
      <c r="B70" s="147" t="s">
        <v>170</v>
      </c>
      <c r="C70" s="148">
        <f>C72-C71</f>
        <v>1550</v>
      </c>
      <c r="D70" s="149" t="s">
        <v>48</v>
      </c>
      <c r="E70" s="148">
        <f>E72-E71</f>
        <v>3675</v>
      </c>
      <c r="F70" s="149" t="s">
        <v>48</v>
      </c>
      <c r="G70" s="150"/>
      <c r="H70" s="151"/>
      <c r="I70" s="151"/>
    </row>
    <row r="71" spans="1:9" ht="15.75" customHeight="1">
      <c r="A71" s="146"/>
      <c r="B71" s="147" t="s">
        <v>171</v>
      </c>
      <c r="C71" s="148">
        <f>ROUND('[1]Segment info'!C15/1000,0)</f>
        <v>2176</v>
      </c>
      <c r="D71" s="149" t="s">
        <v>48</v>
      </c>
      <c r="E71" s="148">
        <f>ROUND('[1]Segment info'!D15/1000,0)</f>
        <v>4204</v>
      </c>
      <c r="F71" s="149" t="s">
        <v>48</v>
      </c>
      <c r="G71" s="150"/>
      <c r="H71" s="151"/>
      <c r="I71" s="151"/>
    </row>
    <row r="72" spans="1:9" ht="15.75" customHeight="1">
      <c r="A72" s="146"/>
      <c r="B72" s="147" t="s">
        <v>120</v>
      </c>
      <c r="C72" s="155">
        <f>ROUND('[1]Segment info'!C16/1000,0)</f>
        <v>3726</v>
      </c>
      <c r="D72" s="153" t="s">
        <v>52</v>
      </c>
      <c r="E72" s="155">
        <f>ROUND('[1]Segment info'!D16/1000,0)</f>
        <v>7879</v>
      </c>
      <c r="F72" s="153" t="s">
        <v>52</v>
      </c>
      <c r="G72" s="150"/>
      <c r="H72" s="151"/>
      <c r="I72" s="151"/>
    </row>
    <row r="73" spans="1:9" ht="15.75" customHeight="1">
      <c r="A73" s="146"/>
      <c r="B73" s="147"/>
      <c r="C73" s="148"/>
      <c r="D73" s="149"/>
      <c r="E73" s="148"/>
      <c r="F73" s="149"/>
      <c r="G73" s="150"/>
      <c r="H73" s="151"/>
      <c r="I73" s="151"/>
    </row>
    <row r="74" spans="1:9" ht="15.75" customHeight="1">
      <c r="A74" s="146"/>
      <c r="B74" s="154" t="s">
        <v>5</v>
      </c>
      <c r="C74" s="148"/>
      <c r="D74" s="149"/>
      <c r="E74" s="148"/>
      <c r="F74" s="149"/>
      <c r="G74" s="150"/>
      <c r="H74" s="151"/>
      <c r="I74" s="151"/>
    </row>
    <row r="75" spans="1:9" ht="15.75" customHeight="1">
      <c r="A75" s="146"/>
      <c r="B75" s="147" t="s">
        <v>170</v>
      </c>
      <c r="C75" s="148">
        <f>C77-C76</f>
        <v>1303</v>
      </c>
      <c r="D75" s="149" t="s">
        <v>48</v>
      </c>
      <c r="E75" s="148">
        <f>E77-E76</f>
        <v>3344</v>
      </c>
      <c r="F75" s="149" t="s">
        <v>48</v>
      </c>
      <c r="G75" s="150"/>
      <c r="H75" s="151"/>
      <c r="I75" s="151"/>
    </row>
    <row r="76" spans="1:9" ht="15.75" customHeight="1">
      <c r="A76" s="146"/>
      <c r="B76" s="147" t="s">
        <v>171</v>
      </c>
      <c r="C76" s="156">
        <f>ROUND('[1]Segment info'!C20/1000,0)</f>
        <v>1877</v>
      </c>
      <c r="D76" s="157" t="s">
        <v>48</v>
      </c>
      <c r="E76" s="156">
        <f>ROUND('[1]Segment info'!D20/1000,0)</f>
        <v>3825</v>
      </c>
      <c r="F76" s="157" t="s">
        <v>48</v>
      </c>
      <c r="G76" s="150"/>
      <c r="H76" s="151"/>
      <c r="I76" s="151"/>
    </row>
    <row r="77" spans="1:9" ht="15.75" customHeight="1" thickBot="1">
      <c r="A77" s="146"/>
      <c r="B77" s="158" t="s">
        <v>120</v>
      </c>
      <c r="C77" s="159">
        <f>ROUND('[1]Segment info'!C21/1000,0)</f>
        <v>3180</v>
      </c>
      <c r="D77" s="160" t="s">
        <v>52</v>
      </c>
      <c r="E77" s="159">
        <f>ROUND('[1]Segment info'!D21/1000,0)</f>
        <v>7169</v>
      </c>
      <c r="F77" s="160" t="s">
        <v>52</v>
      </c>
      <c r="G77" s="150"/>
      <c r="H77" s="151"/>
      <c r="I77" s="151"/>
    </row>
    <row r="78" spans="2:6" ht="15.75" customHeight="1">
      <c r="B78" s="58"/>
      <c r="C78" s="161"/>
      <c r="D78" s="58"/>
      <c r="E78" s="161"/>
      <c r="F78" s="58"/>
    </row>
    <row r="79" spans="2:6" ht="15.75" customHeight="1">
      <c r="B79" s="58"/>
      <c r="C79" s="162"/>
      <c r="D79" s="58"/>
      <c r="E79" s="162"/>
      <c r="F79" s="58"/>
    </row>
    <row r="80" spans="1:6" s="129" customFormat="1" ht="15.75" customHeight="1">
      <c r="A80" s="134">
        <f>A54+1</f>
        <v>9</v>
      </c>
      <c r="B80" s="341" t="s">
        <v>172</v>
      </c>
      <c r="C80" s="341"/>
      <c r="D80" s="341"/>
      <c r="E80" s="341"/>
      <c r="F80" s="341"/>
    </row>
    <row r="81" spans="2:3" ht="15.75" customHeight="1">
      <c r="B81" s="58" t="s">
        <v>173</v>
      </c>
      <c r="C81" s="58"/>
    </row>
    <row r="82" spans="2:3" ht="15.75" customHeight="1">
      <c r="B82" s="58" t="s">
        <v>174</v>
      </c>
      <c r="C82" s="58"/>
    </row>
    <row r="83" ht="15.75" customHeight="1"/>
    <row r="84" spans="2:6" ht="15.75" customHeight="1">
      <c r="B84" s="58"/>
      <c r="C84" s="58"/>
      <c r="D84" s="58"/>
      <c r="E84" s="58"/>
      <c r="F84" s="58"/>
    </row>
    <row r="85" spans="1:6" s="129" customFormat="1" ht="15.75" customHeight="1">
      <c r="A85" s="134">
        <f>A80+1</f>
        <v>10</v>
      </c>
      <c r="B85" s="341" t="s">
        <v>175</v>
      </c>
      <c r="C85" s="341"/>
      <c r="D85" s="341"/>
      <c r="E85" s="341"/>
      <c r="F85" s="341"/>
    </row>
    <row r="86" spans="2:3" ht="15.75" customHeight="1">
      <c r="B86" s="58" t="s">
        <v>176</v>
      </c>
      <c r="C86" s="58"/>
    </row>
    <row r="87" spans="2:6" ht="15.75" customHeight="1">
      <c r="B87" s="58"/>
      <c r="C87" s="58"/>
      <c r="D87" s="58"/>
      <c r="E87" s="58"/>
      <c r="F87" s="58"/>
    </row>
    <row r="88" spans="2:6" ht="15.75" customHeight="1">
      <c r="B88" s="58"/>
      <c r="C88" s="58"/>
      <c r="D88" s="58"/>
      <c r="E88" s="58"/>
      <c r="F88" s="58"/>
    </row>
    <row r="89" spans="1:6" s="129" customFormat="1" ht="15.75" customHeight="1">
      <c r="A89" s="134">
        <f>A85+1</f>
        <v>11</v>
      </c>
      <c r="B89" s="341" t="s">
        <v>177</v>
      </c>
      <c r="C89" s="341"/>
      <c r="D89" s="341"/>
      <c r="E89" s="341"/>
      <c r="F89" s="341"/>
    </row>
    <row r="90" spans="2:3" ht="15.75" customHeight="1">
      <c r="B90" s="58" t="s">
        <v>178</v>
      </c>
      <c r="C90" s="58"/>
    </row>
    <row r="91" spans="2:6" ht="15.75" customHeight="1">
      <c r="B91" s="58"/>
      <c r="C91" s="58"/>
      <c r="D91" s="58"/>
      <c r="E91" s="58"/>
      <c r="F91" s="58"/>
    </row>
    <row r="92" spans="2:6" ht="15.75" customHeight="1">
      <c r="B92" s="58"/>
      <c r="C92" s="58"/>
      <c r="D92" s="58"/>
      <c r="E92" s="58"/>
      <c r="F92" s="58"/>
    </row>
    <row r="93" spans="1:6" s="129" customFormat="1" ht="15.75" customHeight="1">
      <c r="A93" s="134">
        <f>A89+1</f>
        <v>12</v>
      </c>
      <c r="B93" s="341" t="s">
        <v>179</v>
      </c>
      <c r="C93" s="341"/>
      <c r="D93" s="341"/>
      <c r="E93" s="341"/>
      <c r="F93" s="341"/>
    </row>
    <row r="94" spans="2:3" ht="15.75" customHeight="1">
      <c r="B94" s="58" t="s">
        <v>180</v>
      </c>
      <c r="C94" s="58"/>
    </row>
    <row r="95" spans="2:6" ht="15.75" customHeight="1">
      <c r="B95" s="58"/>
      <c r="C95" s="58"/>
      <c r="D95" s="58"/>
      <c r="E95" s="58"/>
      <c r="F95" s="58"/>
    </row>
    <row r="96" spans="2:6" ht="15.75" customHeight="1">
      <c r="B96" s="58"/>
      <c r="C96" s="58"/>
      <c r="D96" s="58"/>
      <c r="E96" s="58"/>
      <c r="F96" s="58"/>
    </row>
    <row r="97" spans="1:6" s="129" customFormat="1" ht="15.75" customHeight="1">
      <c r="A97" s="134">
        <f>A93+1</f>
        <v>13</v>
      </c>
      <c r="B97" s="341" t="s">
        <v>181</v>
      </c>
      <c r="C97" s="341"/>
      <c r="D97" s="341"/>
      <c r="E97" s="341"/>
      <c r="F97" s="341"/>
    </row>
    <row r="98" spans="2:3" ht="15.75" customHeight="1">
      <c r="B98" s="58" t="s">
        <v>182</v>
      </c>
      <c r="C98" s="58"/>
    </row>
    <row r="99" spans="2:3" ht="15.75" customHeight="1">
      <c r="B99" s="58" t="s">
        <v>183</v>
      </c>
      <c r="C99" s="58"/>
    </row>
    <row r="100" spans="2:6" ht="15.75" customHeight="1" thickBot="1">
      <c r="B100" s="358"/>
      <c r="C100" s="358"/>
      <c r="D100" s="358"/>
      <c r="E100" s="358"/>
      <c r="F100" s="358"/>
    </row>
    <row r="101" spans="1:7" ht="15.75" customHeight="1">
      <c r="A101" s="136"/>
      <c r="B101" s="352"/>
      <c r="C101" s="345" t="s">
        <v>167</v>
      </c>
      <c r="D101" s="346"/>
      <c r="E101" s="345" t="s">
        <v>168</v>
      </c>
      <c r="F101" s="346"/>
      <c r="G101" s="163"/>
    </row>
    <row r="102" spans="1:7" ht="15.75" customHeight="1" thickBot="1">
      <c r="A102" s="136"/>
      <c r="B102" s="353"/>
      <c r="C102" s="343" t="str">
        <f>C60</f>
        <v>ended 30 June </v>
      </c>
      <c r="D102" s="344"/>
      <c r="E102" s="343" t="str">
        <f>C102</f>
        <v>ended 30 June </v>
      </c>
      <c r="F102" s="344"/>
      <c r="G102" s="163"/>
    </row>
    <row r="103" spans="1:7" ht="15.75" customHeight="1">
      <c r="A103" s="136"/>
      <c r="B103" s="353"/>
      <c r="C103" s="137" t="s">
        <v>44</v>
      </c>
      <c r="D103" s="138" t="s">
        <v>45</v>
      </c>
      <c r="E103" s="137" t="s">
        <v>44</v>
      </c>
      <c r="F103" s="138" t="s">
        <v>45</v>
      </c>
      <c r="G103" s="163"/>
    </row>
    <row r="104" spans="1:8" ht="15.75" customHeight="1" thickBot="1">
      <c r="A104" s="136"/>
      <c r="B104" s="354"/>
      <c r="C104" s="139" t="s">
        <v>46</v>
      </c>
      <c r="D104" s="140" t="s">
        <v>46</v>
      </c>
      <c r="E104" s="139" t="s">
        <v>169</v>
      </c>
      <c r="F104" s="140" t="s">
        <v>46</v>
      </c>
      <c r="G104" s="164"/>
      <c r="H104" s="165"/>
    </row>
    <row r="105" spans="1:9" ht="15.75" customHeight="1">
      <c r="A105" s="136"/>
      <c r="B105" s="145" t="s">
        <v>184</v>
      </c>
      <c r="C105" s="166">
        <f>1085-904</f>
        <v>181</v>
      </c>
      <c r="D105" s="167" t="s">
        <v>48</v>
      </c>
      <c r="E105" s="166">
        <f>ROUND((762025+141716)/1000,0)+C105</f>
        <v>1085</v>
      </c>
      <c r="F105" s="167" t="s">
        <v>48</v>
      </c>
      <c r="G105" s="166"/>
      <c r="H105" s="150"/>
      <c r="I105" s="151"/>
    </row>
    <row r="106" spans="1:9" ht="16.5" customHeight="1">
      <c r="A106" s="146"/>
      <c r="B106" s="154" t="s">
        <v>185</v>
      </c>
      <c r="C106" s="168">
        <v>0</v>
      </c>
      <c r="D106" s="167" t="s">
        <v>48</v>
      </c>
      <c r="E106" s="168">
        <f>-ROUND(44000/1000,0)+C106</f>
        <v>-44</v>
      </c>
      <c r="F106" s="167" t="s">
        <v>48</v>
      </c>
      <c r="G106" s="168"/>
      <c r="H106" s="150"/>
      <c r="I106" s="151"/>
    </row>
    <row r="107" spans="1:9" ht="16.5" customHeight="1">
      <c r="A107" s="146"/>
      <c r="B107" s="154" t="s">
        <v>186</v>
      </c>
      <c r="C107" s="168">
        <v>-3</v>
      </c>
      <c r="D107" s="167" t="s">
        <v>187</v>
      </c>
      <c r="E107" s="168">
        <f>ROUND((-251844+270000)/1000,0)+C107</f>
        <v>15</v>
      </c>
      <c r="F107" s="167" t="s">
        <v>187</v>
      </c>
      <c r="G107" s="168"/>
      <c r="H107" s="150"/>
      <c r="I107" s="151"/>
    </row>
    <row r="108" spans="1:9" ht="16.5" customHeight="1">
      <c r="A108" s="146"/>
      <c r="B108" s="154" t="s">
        <v>188</v>
      </c>
      <c r="C108" s="168">
        <v>7</v>
      </c>
      <c r="D108" s="167" t="s">
        <v>48</v>
      </c>
      <c r="E108" s="168">
        <f>ROUND(29365.82/1000,0)+C108</f>
        <v>36</v>
      </c>
      <c r="F108" s="167" t="s">
        <v>48</v>
      </c>
      <c r="G108" s="168"/>
      <c r="H108" s="150"/>
      <c r="I108" s="151"/>
    </row>
    <row r="109" spans="1:9" ht="16.5" customHeight="1" thickBot="1">
      <c r="A109" s="146"/>
      <c r="B109" s="169" t="s">
        <v>189</v>
      </c>
      <c r="C109" s="170">
        <v>0</v>
      </c>
      <c r="D109" s="171" t="s">
        <v>48</v>
      </c>
      <c r="E109" s="170">
        <f>-5710+C109</f>
        <v>-5710</v>
      </c>
      <c r="F109" s="171" t="s">
        <v>48</v>
      </c>
      <c r="G109" s="168"/>
      <c r="H109" s="150"/>
      <c r="I109" s="151"/>
    </row>
    <row r="110" spans="2:7" ht="15.75" customHeight="1">
      <c r="B110" s="58"/>
      <c r="C110" s="162"/>
      <c r="D110" s="58"/>
      <c r="E110" s="162"/>
      <c r="F110" s="58"/>
      <c r="G110" s="163"/>
    </row>
    <row r="111" spans="2:7" ht="15.75" customHeight="1">
      <c r="B111" s="58"/>
      <c r="C111" s="58"/>
      <c r="D111" s="58"/>
      <c r="E111" s="58"/>
      <c r="F111" s="58"/>
      <c r="G111" s="163"/>
    </row>
    <row r="112" spans="1:6" s="129" customFormat="1" ht="15.75" customHeight="1">
      <c r="A112" s="134">
        <f>A97+1</f>
        <v>14</v>
      </c>
      <c r="B112" s="341" t="s">
        <v>190</v>
      </c>
      <c r="C112" s="341"/>
      <c r="D112" s="341"/>
      <c r="E112" s="341"/>
      <c r="F112" s="341"/>
    </row>
    <row r="113" spans="2:3" ht="15.75" customHeight="1">
      <c r="B113" s="58" t="s">
        <v>191</v>
      </c>
      <c r="C113" s="58"/>
    </row>
    <row r="114" spans="2:6" ht="15.75" customHeight="1">
      <c r="B114" s="133"/>
      <c r="C114" s="133"/>
      <c r="D114" s="133"/>
      <c r="E114" s="133"/>
      <c r="F114" s="133"/>
    </row>
    <row r="115" spans="2:6" ht="15.75" customHeight="1">
      <c r="B115" s="172" t="s">
        <v>192</v>
      </c>
      <c r="C115" s="82" t="s">
        <v>193</v>
      </c>
      <c r="D115" s="58"/>
      <c r="E115" s="58"/>
      <c r="F115" s="58"/>
    </row>
    <row r="116" spans="2:6" ht="15.75" customHeight="1">
      <c r="B116" s="58" t="s">
        <v>194</v>
      </c>
      <c r="C116" s="78">
        <v>733070</v>
      </c>
      <c r="D116" s="58"/>
      <c r="E116" s="58"/>
      <c r="F116" s="58"/>
    </row>
    <row r="117" spans="2:6" ht="15.75" customHeight="1">
      <c r="B117" s="58" t="s">
        <v>195</v>
      </c>
      <c r="C117" s="78">
        <v>180000</v>
      </c>
      <c r="D117" s="58"/>
      <c r="E117" s="58"/>
      <c r="F117" s="58"/>
    </row>
    <row r="118" spans="2:6" ht="15.75" customHeight="1">
      <c r="B118" s="58" t="s">
        <v>196</v>
      </c>
      <c r="C118" s="78">
        <v>380980</v>
      </c>
      <c r="D118" s="58"/>
      <c r="E118" s="58"/>
      <c r="F118" s="58"/>
    </row>
    <row r="119" spans="2:6" ht="15.75" customHeight="1" thickBot="1">
      <c r="B119" s="58"/>
      <c r="C119" s="173">
        <f>SUM(C116:C118)</f>
        <v>1294050</v>
      </c>
      <c r="D119" s="58"/>
      <c r="E119" s="58"/>
      <c r="F119" s="58"/>
    </row>
    <row r="120" spans="2:6" ht="15.75" customHeight="1" thickTop="1">
      <c r="B120" s="58"/>
      <c r="C120" s="58"/>
      <c r="D120" s="58"/>
      <c r="E120" s="58"/>
      <c r="F120" s="58"/>
    </row>
    <row r="121" spans="2:6" ht="15.75" customHeight="1">
      <c r="B121" s="58"/>
      <c r="C121" s="58"/>
      <c r="D121" s="58"/>
      <c r="E121" s="58"/>
      <c r="F121" s="58"/>
    </row>
    <row r="122" spans="1:6" ht="15.75" customHeight="1">
      <c r="A122" s="134">
        <f>A112+1</f>
        <v>15</v>
      </c>
      <c r="B122" s="341" t="s">
        <v>197</v>
      </c>
      <c r="C122" s="341"/>
      <c r="D122" s="341"/>
      <c r="E122" s="341"/>
      <c r="F122" s="341"/>
    </row>
    <row r="123" spans="1:6" ht="15.75" customHeight="1" thickBot="1">
      <c r="A123" s="134"/>
      <c r="B123" s="129"/>
      <c r="C123" s="129"/>
      <c r="D123" s="129"/>
      <c r="E123" s="129"/>
      <c r="F123" s="129"/>
    </row>
    <row r="124" spans="1:6" ht="15.75" customHeight="1" thickBot="1">
      <c r="A124" s="136"/>
      <c r="B124" s="347"/>
      <c r="C124" s="350" t="s">
        <v>198</v>
      </c>
      <c r="D124" s="351"/>
      <c r="E124" s="163"/>
      <c r="F124" s="174"/>
    </row>
    <row r="125" spans="1:6" ht="15.75" customHeight="1">
      <c r="A125" s="136"/>
      <c r="B125" s="348"/>
      <c r="C125" s="175">
        <v>38442</v>
      </c>
      <c r="D125" s="176">
        <v>38533</v>
      </c>
      <c r="E125" s="163"/>
      <c r="F125" s="177"/>
    </row>
    <row r="126" spans="1:6" ht="15.75" customHeight="1" thickBot="1">
      <c r="A126" s="136"/>
      <c r="B126" s="349"/>
      <c r="C126" s="178" t="s">
        <v>46</v>
      </c>
      <c r="D126" s="179" t="s">
        <v>46</v>
      </c>
      <c r="E126" s="163"/>
      <c r="F126" s="177"/>
    </row>
    <row r="127" spans="1:6" ht="15.75" customHeight="1">
      <c r="A127" s="146"/>
      <c r="B127" s="180" t="s">
        <v>3</v>
      </c>
      <c r="C127" s="181">
        <v>15005</v>
      </c>
      <c r="D127" s="182">
        <f>'IS'!C14</f>
        <v>15431</v>
      </c>
      <c r="E127" s="177"/>
      <c r="F127" s="58"/>
    </row>
    <row r="128" spans="1:6" s="163" customFormat="1" ht="15.75" customHeight="1" thickBot="1">
      <c r="A128" s="146"/>
      <c r="B128" s="186" t="s">
        <v>55</v>
      </c>
      <c r="C128" s="187">
        <v>2059</v>
      </c>
      <c r="D128" s="188">
        <f>'IS'!C20</f>
        <v>3726</v>
      </c>
      <c r="E128" s="177"/>
      <c r="F128" s="177"/>
    </row>
    <row r="129" spans="1:6" s="163" customFormat="1" ht="15.75" customHeight="1">
      <c r="A129" s="146"/>
      <c r="B129" s="174"/>
      <c r="C129" s="189"/>
      <c r="D129" s="189"/>
      <c r="E129" s="177"/>
      <c r="F129" s="177"/>
    </row>
    <row r="130" spans="2:3" ht="15.75" customHeight="1">
      <c r="B130" s="58" t="s">
        <v>199</v>
      </c>
      <c r="C130" s="58"/>
    </row>
    <row r="131" spans="2:3" ht="15.75" customHeight="1">
      <c r="B131" s="58" t="s">
        <v>200</v>
      </c>
      <c r="C131" s="58"/>
    </row>
    <row r="132" spans="2:3" ht="15.75" customHeight="1">
      <c r="B132" s="58" t="s">
        <v>201</v>
      </c>
      <c r="C132" s="58"/>
    </row>
    <row r="133" spans="2:6" ht="15.75" customHeight="1">
      <c r="B133" s="58"/>
      <c r="C133" s="58"/>
      <c r="D133" s="58"/>
      <c r="E133" s="58"/>
      <c r="F133" s="58"/>
    </row>
    <row r="134" spans="2:6" ht="15.75" customHeight="1">
      <c r="B134" s="58"/>
      <c r="C134" s="58"/>
      <c r="D134" s="58"/>
      <c r="E134" s="58"/>
      <c r="F134" s="58"/>
    </row>
    <row r="135" spans="1:6" ht="15.75" customHeight="1">
      <c r="A135" s="134">
        <f>A122+1</f>
        <v>16</v>
      </c>
      <c r="B135" s="341" t="s">
        <v>202</v>
      </c>
      <c r="C135" s="341"/>
      <c r="D135" s="341"/>
      <c r="E135" s="341"/>
      <c r="F135" s="341"/>
    </row>
    <row r="136" spans="2:3" ht="15.75" customHeight="1">
      <c r="B136" s="58" t="s">
        <v>203</v>
      </c>
      <c r="C136" s="58"/>
    </row>
    <row r="137" spans="1:7" s="129" customFormat="1" ht="15.75" customHeight="1">
      <c r="A137" s="130"/>
      <c r="B137" s="58" t="s">
        <v>204</v>
      </c>
      <c r="C137" s="58"/>
      <c r="D137" s="58"/>
      <c r="E137" s="58"/>
      <c r="F137" s="58"/>
      <c r="G137" s="126"/>
    </row>
    <row r="138" spans="1:7" s="129" customFormat="1" ht="15.75" customHeight="1">
      <c r="A138" s="130"/>
      <c r="B138" s="58"/>
      <c r="C138" s="58"/>
      <c r="D138" s="58"/>
      <c r="E138" s="58"/>
      <c r="F138" s="58"/>
      <c r="G138" s="126"/>
    </row>
    <row r="139" spans="2:3" ht="15.75" customHeight="1">
      <c r="B139" s="58" t="s">
        <v>205</v>
      </c>
      <c r="C139" s="58"/>
    </row>
    <row r="140" spans="2:3" ht="15.75" customHeight="1">
      <c r="B140" s="58" t="s">
        <v>206</v>
      </c>
      <c r="C140" s="58"/>
    </row>
    <row r="141" spans="1:7" s="129" customFormat="1" ht="15.75" customHeight="1">
      <c r="A141" s="130"/>
      <c r="B141" s="58"/>
      <c r="C141" s="58"/>
      <c r="D141" s="58"/>
      <c r="E141" s="58"/>
      <c r="F141" s="58"/>
      <c r="G141" s="126"/>
    </row>
    <row r="142" spans="2:3" ht="15.75" customHeight="1">
      <c r="B142" s="58" t="s">
        <v>207</v>
      </c>
      <c r="C142" s="58"/>
    </row>
    <row r="143" spans="2:3" ht="15.75" customHeight="1">
      <c r="B143" s="58" t="s">
        <v>208</v>
      </c>
      <c r="C143" s="58"/>
    </row>
    <row r="144" spans="1:7" s="129" customFormat="1" ht="15.75" customHeight="1">
      <c r="A144" s="130"/>
      <c r="B144" s="58"/>
      <c r="C144" s="58"/>
      <c r="D144" s="58"/>
      <c r="E144" s="58"/>
      <c r="F144" s="58"/>
      <c r="G144" s="126"/>
    </row>
    <row r="145" spans="1:7" s="129" customFormat="1" ht="15.75" customHeight="1">
      <c r="A145" s="130"/>
      <c r="B145" s="58"/>
      <c r="C145" s="58"/>
      <c r="D145" s="58"/>
      <c r="E145" s="58"/>
      <c r="F145" s="58"/>
      <c r="G145" s="126"/>
    </row>
    <row r="146" spans="1:6" ht="15.75">
      <c r="A146" s="130">
        <f>A135+1</f>
        <v>17</v>
      </c>
      <c r="B146" s="341" t="s">
        <v>209</v>
      </c>
      <c r="C146" s="341"/>
      <c r="D146" s="341"/>
      <c r="E146" s="341"/>
      <c r="F146" s="341"/>
    </row>
    <row r="147" spans="2:3" ht="15.75" customHeight="1">
      <c r="B147" s="58" t="s">
        <v>210</v>
      </c>
      <c r="C147" s="58"/>
    </row>
    <row r="148" spans="2:3" ht="15.75" customHeight="1">
      <c r="B148" s="58" t="s">
        <v>211</v>
      </c>
      <c r="C148" s="58"/>
    </row>
    <row r="149" spans="2:3" ht="15.75" customHeight="1">
      <c r="B149" s="58"/>
      <c r="C149" s="58"/>
    </row>
    <row r="150" spans="2:6" ht="15.75" customHeight="1">
      <c r="B150" s="58"/>
      <c r="C150" s="58"/>
      <c r="D150" s="58"/>
      <c r="E150" s="58"/>
      <c r="F150" s="58"/>
    </row>
    <row r="151" spans="1:6" ht="15.75">
      <c r="A151" s="130">
        <f>A146+1</f>
        <v>18</v>
      </c>
      <c r="B151" s="341" t="s">
        <v>212</v>
      </c>
      <c r="C151" s="341"/>
      <c r="D151" s="341"/>
      <c r="E151" s="341"/>
      <c r="F151" s="341"/>
    </row>
    <row r="152" spans="1:7" ht="15.75" customHeight="1" thickBot="1">
      <c r="A152" s="126"/>
      <c r="B152" s="58"/>
      <c r="C152" s="58"/>
      <c r="D152" s="58"/>
      <c r="E152" s="58"/>
      <c r="F152" s="58"/>
      <c r="G152" s="129"/>
    </row>
    <row r="153" spans="1:6" ht="15.75" customHeight="1">
      <c r="A153" s="126"/>
      <c r="B153" s="347"/>
      <c r="C153" s="364" t="s">
        <v>167</v>
      </c>
      <c r="D153" s="363"/>
      <c r="E153" s="362" t="s">
        <v>168</v>
      </c>
      <c r="F153" s="363"/>
    </row>
    <row r="154" spans="2:7" s="129" customFormat="1" ht="15.75" customHeight="1">
      <c r="B154" s="348"/>
      <c r="C154" s="359" t="s">
        <v>40</v>
      </c>
      <c r="D154" s="360"/>
      <c r="E154" s="361" t="str">
        <f>'IS'!E10</f>
        <v>12 months</v>
      </c>
      <c r="F154" s="360"/>
      <c r="G154" s="126"/>
    </row>
    <row r="155" spans="2:6" ht="15.75" customHeight="1" thickBot="1">
      <c r="B155" s="348"/>
      <c r="C155" s="355" t="str">
        <f>C102</f>
        <v>ended 30 June </v>
      </c>
      <c r="D155" s="356"/>
      <c r="E155" s="355" t="str">
        <f>C155</f>
        <v>ended 30 June </v>
      </c>
      <c r="F155" s="356"/>
    </row>
    <row r="156" spans="1:6" ht="15.75" customHeight="1">
      <c r="A156" s="136"/>
      <c r="B156" s="348"/>
      <c r="C156" s="137" t="s">
        <v>44</v>
      </c>
      <c r="D156" s="138" t="s">
        <v>45</v>
      </c>
      <c r="E156" s="190" t="s">
        <v>44</v>
      </c>
      <c r="F156" s="138" t="s">
        <v>45</v>
      </c>
    </row>
    <row r="157" spans="1:6" ht="15.75" customHeight="1" thickBot="1">
      <c r="A157" s="136"/>
      <c r="B157" s="349"/>
      <c r="C157" s="139" t="s">
        <v>46</v>
      </c>
      <c r="D157" s="140" t="s">
        <v>46</v>
      </c>
      <c r="E157" s="191" t="s">
        <v>46</v>
      </c>
      <c r="F157" s="140" t="s">
        <v>46</v>
      </c>
    </row>
    <row r="158" spans="1:6" ht="15.75" customHeight="1">
      <c r="A158" s="136"/>
      <c r="B158" s="154" t="s">
        <v>213</v>
      </c>
      <c r="C158" s="192">
        <f>ROUND(('[1]Caro TB_Jun05'!L238-'[1]Caro TB_Mar05'!L205)/1000,0)</f>
        <v>101</v>
      </c>
      <c r="D158" s="193" t="s">
        <v>48</v>
      </c>
      <c r="E158" s="189">
        <f>ROUND('[1]Caro TB_Jun05'!L238/1000,0)</f>
        <v>112</v>
      </c>
      <c r="F158" s="193" t="s">
        <v>48</v>
      </c>
    </row>
    <row r="159" spans="1:6" ht="15.75" customHeight="1">
      <c r="A159" s="136"/>
      <c r="B159" s="154" t="s">
        <v>214</v>
      </c>
      <c r="C159" s="192">
        <f>ROUND(('[1]Caro TB_Jun05'!L239-'[1]Caro TB_Mar05'!L206)/1000,0)</f>
        <v>445</v>
      </c>
      <c r="D159" s="194" t="s">
        <v>48</v>
      </c>
      <c r="E159" s="195">
        <f>ROUND('[1]Caro TB_Jun05'!L239/1000,0)</f>
        <v>598</v>
      </c>
      <c r="F159" s="194" t="s">
        <v>48</v>
      </c>
    </row>
    <row r="160" spans="1:6" ht="15.75" customHeight="1" thickBot="1">
      <c r="A160" s="136"/>
      <c r="B160" s="196"/>
      <c r="C160" s="197">
        <f>SUM(C158:C159)</f>
        <v>546</v>
      </c>
      <c r="D160" s="198" t="s">
        <v>52</v>
      </c>
      <c r="E160" s="199">
        <f>SUM(E158:E159)</f>
        <v>710</v>
      </c>
      <c r="F160" s="198" t="s">
        <v>52</v>
      </c>
    </row>
    <row r="161" spans="1:6" ht="15.75" customHeight="1">
      <c r="A161" s="146"/>
      <c r="B161" s="200"/>
      <c r="C161" s="161">
        <f>-'IS'!C21-C160</f>
        <v>0</v>
      </c>
      <c r="D161" s="200"/>
      <c r="E161" s="201">
        <f>E160+'IS'!E21</f>
        <v>0</v>
      </c>
      <c r="F161" s="200"/>
    </row>
    <row r="162" spans="2:3" ht="15.75" customHeight="1">
      <c r="B162" s="58" t="s">
        <v>215</v>
      </c>
      <c r="C162" s="58"/>
    </row>
    <row r="163" spans="2:3" ht="15.75" customHeight="1">
      <c r="B163" s="58" t="s">
        <v>216</v>
      </c>
      <c r="C163" s="58"/>
    </row>
    <row r="164" spans="1:6" ht="15.75" customHeight="1">
      <c r="A164" s="136"/>
      <c r="B164" s="342"/>
      <c r="C164" s="342"/>
      <c r="D164" s="342"/>
      <c r="E164" s="342"/>
      <c r="F164" s="342"/>
    </row>
    <row r="165" spans="1:6" ht="15.75" customHeight="1">
      <c r="A165" s="136"/>
      <c r="B165" s="58"/>
      <c r="C165" s="58"/>
      <c r="D165" s="58"/>
      <c r="E165" s="58"/>
      <c r="F165" s="58"/>
    </row>
    <row r="166" spans="1:6" ht="31.5" customHeight="1">
      <c r="A166" s="130">
        <f>A151+1</f>
        <v>19</v>
      </c>
      <c r="B166" s="341" t="s">
        <v>217</v>
      </c>
      <c r="C166" s="341"/>
      <c r="D166" s="341"/>
      <c r="E166" s="341"/>
      <c r="F166" s="341"/>
    </row>
    <row r="167" spans="2:3" ht="15.75" customHeight="1">
      <c r="B167" s="58" t="s">
        <v>218</v>
      </c>
      <c r="C167" s="58"/>
    </row>
    <row r="168" spans="2:3" ht="15.75" customHeight="1">
      <c r="B168" s="58" t="s">
        <v>219</v>
      </c>
      <c r="C168" s="58"/>
    </row>
    <row r="169" spans="2:6" ht="15.75" customHeight="1">
      <c r="B169" s="342"/>
      <c r="C169" s="342"/>
      <c r="D169" s="342"/>
      <c r="E169" s="342"/>
      <c r="F169" s="342"/>
    </row>
    <row r="170" spans="1:7" s="129" customFormat="1" ht="15.75" customHeight="1">
      <c r="A170" s="130"/>
      <c r="B170" s="58"/>
      <c r="C170" s="58"/>
      <c r="D170" s="58"/>
      <c r="E170" s="58"/>
      <c r="F170" s="58"/>
      <c r="G170" s="126"/>
    </row>
    <row r="171" spans="1:6" ht="15.75" customHeight="1">
      <c r="A171" s="130">
        <f>A166+1</f>
        <v>20</v>
      </c>
      <c r="B171" s="341" t="s">
        <v>220</v>
      </c>
      <c r="C171" s="341"/>
      <c r="D171" s="341"/>
      <c r="E171" s="341"/>
      <c r="F171" s="341"/>
    </row>
    <row r="172" spans="2:7" ht="15.75" customHeight="1">
      <c r="B172" s="341" t="s">
        <v>221</v>
      </c>
      <c r="C172" s="341"/>
      <c r="D172" s="341"/>
      <c r="E172" s="341"/>
      <c r="F172" s="341"/>
      <c r="G172" s="129"/>
    </row>
    <row r="173" spans="2:3" ht="15.75" customHeight="1">
      <c r="B173" s="58" t="s">
        <v>222</v>
      </c>
      <c r="C173" s="58"/>
    </row>
    <row r="174" spans="1:7" s="129" customFormat="1" ht="15.75" customHeight="1">
      <c r="A174" s="130"/>
      <c r="B174" s="58"/>
      <c r="C174" s="58"/>
      <c r="D174" s="58"/>
      <c r="E174" s="58"/>
      <c r="F174" s="58"/>
      <c r="G174" s="126"/>
    </row>
    <row r="175" spans="1:7" s="129" customFormat="1" ht="15.75" customHeight="1">
      <c r="A175" s="130"/>
      <c r="B175" s="58"/>
      <c r="C175" s="58"/>
      <c r="D175" s="58"/>
      <c r="E175" s="58"/>
      <c r="F175" s="58"/>
      <c r="G175" s="126"/>
    </row>
    <row r="176" spans="1:6" ht="15.75" customHeight="1">
      <c r="A176" s="130">
        <f>A171+1</f>
        <v>21</v>
      </c>
      <c r="B176" s="341" t="s">
        <v>223</v>
      </c>
      <c r="C176" s="341"/>
      <c r="D176" s="341"/>
      <c r="E176" s="341"/>
      <c r="F176" s="341"/>
    </row>
    <row r="177" spans="2:3" ht="15.75">
      <c r="B177" s="58" t="s">
        <v>224</v>
      </c>
      <c r="C177" s="58"/>
    </row>
    <row r="178" spans="2:3" ht="15.75">
      <c r="B178" s="58" t="s">
        <v>225</v>
      </c>
      <c r="C178" s="58"/>
    </row>
    <row r="179" spans="1:6" ht="15.75" customHeight="1">
      <c r="A179" s="126"/>
      <c r="B179" s="202"/>
      <c r="C179" s="202"/>
      <c r="D179" s="202"/>
      <c r="E179" s="202"/>
      <c r="F179" s="202"/>
    </row>
    <row r="180" spans="2:6" ht="15.75" customHeight="1">
      <c r="B180" s="341" t="s">
        <v>226</v>
      </c>
      <c r="C180" s="341"/>
      <c r="D180" s="341"/>
      <c r="E180" s="341"/>
      <c r="F180" s="341"/>
    </row>
    <row r="181" spans="2:3" ht="15.75" customHeight="1">
      <c r="B181" s="58" t="s">
        <v>227</v>
      </c>
      <c r="C181" s="58"/>
    </row>
    <row r="182" spans="2:3" ht="15.75" customHeight="1">
      <c r="B182" s="58" t="s">
        <v>228</v>
      </c>
      <c r="C182" s="58"/>
    </row>
    <row r="183" spans="3:6" ht="15.75" customHeight="1">
      <c r="C183" s="203" t="s">
        <v>26</v>
      </c>
      <c r="D183" s="203" t="s">
        <v>27</v>
      </c>
      <c r="E183" s="203"/>
      <c r="F183" s="129"/>
    </row>
    <row r="184" spans="3:6" ht="15.75" customHeight="1">
      <c r="C184" s="204" t="s">
        <v>28</v>
      </c>
      <c r="D184" s="204" t="s">
        <v>28</v>
      </c>
      <c r="E184" s="204" t="s">
        <v>29</v>
      </c>
      <c r="F184" s="129"/>
    </row>
    <row r="185" spans="2:6" ht="15.75" customHeight="1">
      <c r="B185" s="58"/>
      <c r="C185" s="203" t="s">
        <v>2</v>
      </c>
      <c r="D185" s="203" t="s">
        <v>2</v>
      </c>
      <c r="E185" s="203" t="s">
        <v>2</v>
      </c>
      <c r="F185" s="58"/>
    </row>
    <row r="186" spans="2:6" ht="15.75" customHeight="1">
      <c r="B186" s="58" t="s">
        <v>30</v>
      </c>
      <c r="C186" s="78">
        <v>12000</v>
      </c>
      <c r="D186" s="78">
        <v>12000</v>
      </c>
      <c r="E186" s="78">
        <f>C186-D186</f>
        <v>0</v>
      </c>
      <c r="F186" s="58"/>
    </row>
    <row r="187" spans="2:6" ht="15.75" customHeight="1">
      <c r="B187" s="58" t="s">
        <v>31</v>
      </c>
      <c r="C187" s="78">
        <v>17176</v>
      </c>
      <c r="D187" s="78">
        <v>17176</v>
      </c>
      <c r="E187" s="78">
        <f>C187-D187</f>
        <v>0</v>
      </c>
      <c r="F187" s="58"/>
    </row>
    <row r="188" spans="2:6" ht="15.75" customHeight="1">
      <c r="B188" s="58" t="s">
        <v>32</v>
      </c>
      <c r="C188" s="78">
        <v>1500</v>
      </c>
      <c r="D188" s="78">
        <v>758</v>
      </c>
      <c r="E188" s="78">
        <f>C188-D188</f>
        <v>742</v>
      </c>
      <c r="F188" s="58"/>
    </row>
    <row r="189" spans="2:6" ht="16.5" customHeight="1" thickBot="1">
      <c r="B189" s="58"/>
      <c r="C189" s="205">
        <f>SUM(C186:C188)</f>
        <v>30676</v>
      </c>
      <c r="D189" s="205">
        <f>SUM(D186:D188)</f>
        <v>29934</v>
      </c>
      <c r="E189" s="205">
        <f>SUM(E186:E188)</f>
        <v>742</v>
      </c>
      <c r="F189" s="58"/>
    </row>
    <row r="190" spans="2:6" ht="16.5" customHeight="1" thickTop="1">
      <c r="B190" s="58"/>
      <c r="C190" s="58"/>
      <c r="D190" s="58"/>
      <c r="E190" s="58"/>
      <c r="F190" s="58"/>
    </row>
    <row r="191" spans="2:6" ht="16.5" customHeight="1">
      <c r="B191" s="341" t="s">
        <v>229</v>
      </c>
      <c r="C191" s="341"/>
      <c r="D191" s="341"/>
      <c r="E191" s="341"/>
      <c r="F191" s="341"/>
    </row>
    <row r="192" spans="2:3" ht="15.75" customHeight="1">
      <c r="B192" s="58" t="s">
        <v>230</v>
      </c>
      <c r="C192" s="58"/>
    </row>
    <row r="193" spans="2:3" ht="15.75" customHeight="1">
      <c r="B193" s="206" t="s">
        <v>231</v>
      </c>
      <c r="C193" s="58"/>
    </row>
    <row r="194" spans="2:3" ht="15.75" customHeight="1">
      <c r="B194" s="206" t="s">
        <v>232</v>
      </c>
      <c r="C194" s="58"/>
    </row>
    <row r="195" spans="2:6" ht="16.5" customHeight="1">
      <c r="B195" s="207" t="s">
        <v>233</v>
      </c>
      <c r="C195" s="58"/>
      <c r="D195" s="58"/>
      <c r="E195" s="58"/>
      <c r="F195" s="58"/>
    </row>
    <row r="196" spans="2:6" ht="16.5" customHeight="1">
      <c r="B196" s="58"/>
      <c r="C196" s="58"/>
      <c r="D196" s="58"/>
      <c r="E196" s="58"/>
      <c r="F196" s="58"/>
    </row>
    <row r="197" spans="2:6" ht="16.5" customHeight="1">
      <c r="B197" s="58" t="s">
        <v>234</v>
      </c>
      <c r="C197" s="58"/>
      <c r="D197" s="58"/>
      <c r="E197" s="58"/>
      <c r="F197" s="58"/>
    </row>
    <row r="198" spans="2:6" ht="16.5" customHeight="1">
      <c r="B198" s="58" t="s">
        <v>235</v>
      </c>
      <c r="C198" s="58"/>
      <c r="D198" s="58"/>
      <c r="E198" s="58"/>
      <c r="F198" s="58"/>
    </row>
    <row r="199" spans="2:6" ht="16.5" customHeight="1">
      <c r="B199" s="58"/>
      <c r="C199" s="58"/>
      <c r="D199" s="58"/>
      <c r="E199" s="58"/>
      <c r="F199" s="58"/>
    </row>
    <row r="200" spans="1:6" ht="16.5" customHeight="1">
      <c r="A200" s="130">
        <f>A176+1</f>
        <v>22</v>
      </c>
      <c r="B200" s="341" t="s">
        <v>236</v>
      </c>
      <c r="C200" s="341"/>
      <c r="D200" s="341"/>
      <c r="E200" s="341"/>
      <c r="F200" s="341"/>
    </row>
    <row r="201" spans="2:6" ht="16.5" customHeight="1">
      <c r="B201" s="58" t="s">
        <v>237</v>
      </c>
      <c r="C201" s="58"/>
      <c r="D201" s="58"/>
      <c r="E201" s="58"/>
      <c r="F201" s="58"/>
    </row>
    <row r="202" spans="2:6" ht="15.75" customHeight="1" thickBot="1">
      <c r="B202" s="58"/>
      <c r="C202" s="58"/>
      <c r="D202" s="58"/>
      <c r="E202" s="58"/>
      <c r="F202" s="58"/>
    </row>
    <row r="203" spans="2:7" s="129" customFormat="1" ht="15.75" customHeight="1" thickBot="1">
      <c r="B203" s="347"/>
      <c r="C203" s="208" t="s">
        <v>238</v>
      </c>
      <c r="D203" s="210" t="s">
        <v>239</v>
      </c>
      <c r="E203" s="211" t="s">
        <v>120</v>
      </c>
      <c r="F203" s="177"/>
      <c r="G203" s="126"/>
    </row>
    <row r="204" spans="2:7" ht="15.75" customHeight="1" thickBot="1">
      <c r="B204" s="349"/>
      <c r="C204" s="212" t="s">
        <v>46</v>
      </c>
      <c r="D204" s="213" t="s">
        <v>46</v>
      </c>
      <c r="E204" s="214" t="s">
        <v>2</v>
      </c>
      <c r="F204" s="177"/>
      <c r="G204" s="163"/>
    </row>
    <row r="205" spans="2:7" ht="15.75" customHeight="1">
      <c r="B205" s="215" t="s">
        <v>240</v>
      </c>
      <c r="C205" s="180"/>
      <c r="D205" s="216"/>
      <c r="E205" s="217"/>
      <c r="F205" s="177"/>
      <c r="G205" s="163"/>
    </row>
    <row r="206" spans="1:7" ht="15.75">
      <c r="A206" s="136"/>
      <c r="B206" s="218" t="s">
        <v>241</v>
      </c>
      <c r="C206" s="148">
        <f>ROUND('[1]Grp-Notes'!L397/1000,0)</f>
        <v>1880</v>
      </c>
      <c r="D206" s="219">
        <v>0</v>
      </c>
      <c r="E206" s="220">
        <f>C206+D206</f>
        <v>1880</v>
      </c>
      <c r="F206" s="177"/>
      <c r="G206" s="163"/>
    </row>
    <row r="207" spans="1:7" ht="15.75" customHeight="1">
      <c r="A207" s="136"/>
      <c r="B207" s="218" t="s">
        <v>242</v>
      </c>
      <c r="C207" s="156">
        <f>ROUND('[1]Grp-Notes'!L396/1000,0)</f>
        <v>0</v>
      </c>
      <c r="D207" s="221">
        <v>0</v>
      </c>
      <c r="E207" s="220">
        <f>C207+D207</f>
        <v>0</v>
      </c>
      <c r="F207" s="177"/>
      <c r="G207" s="163"/>
    </row>
    <row r="208" spans="1:7" ht="15.75" customHeight="1">
      <c r="A208" s="146"/>
      <c r="B208" s="218"/>
      <c r="C208" s="152">
        <f>SUM(C206:C207)</f>
        <v>1880</v>
      </c>
      <c r="D208" s="222">
        <f>SUM(D206:D207)</f>
        <v>0</v>
      </c>
      <c r="E208" s="223">
        <f>SUM(E206:E207)</f>
        <v>1880</v>
      </c>
      <c r="F208" s="177"/>
      <c r="G208" s="163"/>
    </row>
    <row r="209" spans="1:7" ht="15.75" customHeight="1">
      <c r="A209" s="146"/>
      <c r="B209" s="224"/>
      <c r="C209" s="225"/>
      <c r="D209" s="219"/>
      <c r="E209" s="220"/>
      <c r="F209" s="177"/>
      <c r="G209" s="163"/>
    </row>
    <row r="210" spans="1:7" ht="15.75" customHeight="1">
      <c r="A210" s="146"/>
      <c r="B210" s="218" t="s">
        <v>243</v>
      </c>
      <c r="C210" s="148"/>
      <c r="D210" s="219"/>
      <c r="E210" s="220"/>
      <c r="F210" s="177"/>
      <c r="G210" s="163"/>
    </row>
    <row r="211" spans="1:7" ht="15.75" customHeight="1">
      <c r="A211" s="146"/>
      <c r="B211" s="218" t="s">
        <v>241</v>
      </c>
      <c r="C211" s="150">
        <f>ROUND('[1]Grp-Notes'!L402/1000,0)</f>
        <v>435</v>
      </c>
      <c r="D211" s="219"/>
      <c r="E211" s="220">
        <f>C211+D211</f>
        <v>435</v>
      </c>
      <c r="F211" s="177"/>
      <c r="G211" s="163"/>
    </row>
    <row r="212" spans="1:7" ht="15.75" customHeight="1">
      <c r="A212" s="136"/>
      <c r="B212" s="218" t="s">
        <v>242</v>
      </c>
      <c r="C212" s="148">
        <f>ROUND('[1]Grp-Notes'!L401/1000,0)</f>
        <v>771</v>
      </c>
      <c r="D212" s="219"/>
      <c r="E212" s="220">
        <f>C212+D212</f>
        <v>771</v>
      </c>
      <c r="F212" s="177"/>
      <c r="G212" s="163"/>
    </row>
    <row r="213" spans="1:7" ht="15.75" customHeight="1">
      <c r="A213" s="146"/>
      <c r="B213" s="218"/>
      <c r="C213" s="152">
        <f>SUM(C211:C212)</f>
        <v>1206</v>
      </c>
      <c r="D213" s="222">
        <f>SUM(D211:D212)</f>
        <v>0</v>
      </c>
      <c r="E213" s="223">
        <f>SUM(E211:E212)</f>
        <v>1206</v>
      </c>
      <c r="F213" s="177"/>
      <c r="G213" s="163"/>
    </row>
    <row r="214" spans="1:7" ht="15.75" customHeight="1">
      <c r="A214" s="146"/>
      <c r="B214" s="218"/>
      <c r="C214" s="148"/>
      <c r="D214" s="219"/>
      <c r="E214" s="220"/>
      <c r="F214" s="177"/>
      <c r="G214" s="163"/>
    </row>
    <row r="215" spans="1:7" ht="15.75" customHeight="1" thickBot="1">
      <c r="A215" s="146"/>
      <c r="B215" s="226" t="s">
        <v>244</v>
      </c>
      <c r="C215" s="227">
        <f>C208+C213</f>
        <v>3086</v>
      </c>
      <c r="D215" s="228">
        <f>D208+D213</f>
        <v>0</v>
      </c>
      <c r="E215" s="229">
        <f>E208+E213</f>
        <v>3086</v>
      </c>
      <c r="F215" s="177"/>
      <c r="G215" s="163"/>
    </row>
    <row r="216" spans="1:7" ht="15.75" customHeight="1">
      <c r="A216" s="146"/>
      <c r="B216" s="58"/>
      <c r="C216" s="58"/>
      <c r="D216" s="78"/>
      <c r="E216" s="78">
        <f>E215-'BS'!B29-'BS'!B30-'BS'!B31-'BS'!B32-'BS'!B38-'BS'!B39</f>
        <v>0</v>
      </c>
      <c r="F216" s="58"/>
      <c r="G216" s="163"/>
    </row>
    <row r="217" spans="2:6" ht="16.5" customHeight="1">
      <c r="B217" s="58" t="s">
        <v>245</v>
      </c>
      <c r="C217" s="58"/>
      <c r="D217" s="58"/>
      <c r="E217" s="58"/>
      <c r="F217" s="58"/>
    </row>
    <row r="218" spans="1:6" ht="15.75" customHeight="1">
      <c r="A218" s="136"/>
      <c r="B218" s="230"/>
      <c r="C218" s="230"/>
      <c r="D218" s="230"/>
      <c r="E218" s="230"/>
      <c r="F218" s="230"/>
    </row>
    <row r="219" spans="2:6" ht="15.75" customHeight="1">
      <c r="B219" s="58"/>
      <c r="C219" s="58"/>
      <c r="D219" s="58"/>
      <c r="E219" s="58"/>
      <c r="F219" s="58"/>
    </row>
    <row r="220" spans="1:6" ht="15.75">
      <c r="A220" s="130">
        <f>A200+1</f>
        <v>23</v>
      </c>
      <c r="B220" s="129" t="s">
        <v>246</v>
      </c>
      <c r="C220" s="129"/>
      <c r="D220" s="129"/>
      <c r="E220" s="129"/>
      <c r="F220" s="129"/>
    </row>
    <row r="221" spans="2:6" ht="16.5" customHeight="1">
      <c r="B221" s="58" t="s">
        <v>247</v>
      </c>
      <c r="C221" s="58"/>
      <c r="D221" s="58"/>
      <c r="E221" s="58"/>
      <c r="F221" s="58"/>
    </row>
    <row r="222" spans="2:6" ht="15.75" customHeight="1">
      <c r="B222" s="58"/>
      <c r="C222" s="58"/>
      <c r="D222" s="58"/>
      <c r="E222" s="58"/>
      <c r="F222" s="58"/>
    </row>
    <row r="223" spans="1:7" s="129" customFormat="1" ht="15.75" customHeight="1">
      <c r="A223" s="130"/>
      <c r="B223" s="58"/>
      <c r="C223" s="58"/>
      <c r="D223" s="58"/>
      <c r="E223" s="58"/>
      <c r="F223" s="58"/>
      <c r="G223" s="126"/>
    </row>
    <row r="224" spans="1:6" ht="15" customHeight="1">
      <c r="A224" s="130">
        <f>A220+1</f>
        <v>24</v>
      </c>
      <c r="B224" s="129" t="s">
        <v>248</v>
      </c>
      <c r="C224" s="129"/>
      <c r="D224" s="129"/>
      <c r="E224" s="129"/>
      <c r="F224" s="129"/>
    </row>
    <row r="225" spans="2:6" ht="16.5" customHeight="1">
      <c r="B225" s="58" t="s">
        <v>249</v>
      </c>
      <c r="C225" s="58"/>
      <c r="D225" s="58"/>
      <c r="E225" s="58"/>
      <c r="F225" s="58"/>
    </row>
    <row r="226" spans="2:6" ht="15.75" customHeight="1">
      <c r="B226" s="58"/>
      <c r="C226" s="58"/>
      <c r="D226" s="58"/>
      <c r="E226" s="58"/>
      <c r="F226" s="58"/>
    </row>
    <row r="227" spans="1:7" s="129" customFormat="1" ht="15.75" customHeight="1">
      <c r="A227" s="130"/>
      <c r="B227" s="58"/>
      <c r="C227" s="58"/>
      <c r="D227" s="58"/>
      <c r="E227" s="58"/>
      <c r="F227" s="58"/>
      <c r="G227" s="126"/>
    </row>
    <row r="228" spans="1:6" ht="21.75" customHeight="1">
      <c r="A228" s="130">
        <f>A224+1</f>
        <v>25</v>
      </c>
      <c r="B228" s="129" t="s">
        <v>250</v>
      </c>
      <c r="C228" s="129"/>
      <c r="D228" s="129"/>
      <c r="E228" s="129"/>
      <c r="F228" s="129"/>
    </row>
    <row r="229" spans="2:6" ht="16.5" customHeight="1">
      <c r="B229" s="58" t="s">
        <v>251</v>
      </c>
      <c r="C229" s="58"/>
      <c r="D229" s="58"/>
      <c r="E229" s="58"/>
      <c r="F229" s="58"/>
    </row>
    <row r="230" spans="2:6" ht="16.5" customHeight="1">
      <c r="B230" s="58" t="s">
        <v>252</v>
      </c>
      <c r="C230" s="58"/>
      <c r="D230" s="58"/>
      <c r="E230" s="58"/>
      <c r="F230" s="58"/>
    </row>
    <row r="231" spans="2:6" ht="16.5" customHeight="1">
      <c r="B231" s="58" t="s">
        <v>253</v>
      </c>
      <c r="C231" s="58"/>
      <c r="D231" s="58"/>
      <c r="E231" s="58"/>
      <c r="F231" s="58"/>
    </row>
    <row r="232" spans="1:7" ht="15.75" customHeight="1" thickBot="1">
      <c r="A232" s="126"/>
      <c r="B232" s="58"/>
      <c r="C232" s="58"/>
      <c r="D232" s="58"/>
      <c r="E232" s="58"/>
      <c r="F232" s="58"/>
      <c r="G232" s="129"/>
    </row>
    <row r="233" spans="1:6" ht="15.75" customHeight="1">
      <c r="A233" s="126"/>
      <c r="B233" s="347"/>
      <c r="C233" s="364" t="s">
        <v>167</v>
      </c>
      <c r="D233" s="363"/>
      <c r="E233" s="364" t="s">
        <v>168</v>
      </c>
      <c r="F233" s="363"/>
    </row>
    <row r="234" spans="2:7" s="129" customFormat="1" ht="15.75" customHeight="1">
      <c r="B234" s="348"/>
      <c r="C234" s="359" t="s">
        <v>40</v>
      </c>
      <c r="D234" s="360"/>
      <c r="E234" s="359" t="str">
        <f>E154</f>
        <v>12 months</v>
      </c>
      <c r="F234" s="360"/>
      <c r="G234" s="126"/>
    </row>
    <row r="235" spans="2:6" ht="15.75" customHeight="1" thickBot="1">
      <c r="B235" s="348"/>
      <c r="C235" s="366" t="str">
        <f>C155</f>
        <v>ended 30 June </v>
      </c>
      <c r="D235" s="367"/>
      <c r="E235" s="366" t="str">
        <f>C235</f>
        <v>ended 30 June </v>
      </c>
      <c r="F235" s="367"/>
    </row>
    <row r="236" spans="1:6" ht="15.75" customHeight="1" thickBot="1">
      <c r="A236" s="136"/>
      <c r="B236" s="348"/>
      <c r="C236" s="231" t="s">
        <v>44</v>
      </c>
      <c r="D236" s="232" t="s">
        <v>45</v>
      </c>
      <c r="E236" s="231" t="s">
        <v>44</v>
      </c>
      <c r="F236" s="232" t="s">
        <v>45</v>
      </c>
    </row>
    <row r="237" spans="1:6" ht="15.75" customHeight="1">
      <c r="A237" s="365"/>
      <c r="B237" s="233" t="s">
        <v>254</v>
      </c>
      <c r="C237" s="234"/>
      <c r="D237" s="235"/>
      <c r="E237" s="234"/>
      <c r="F237" s="235"/>
    </row>
    <row r="238" spans="1:6" ht="15.75" customHeight="1">
      <c r="A238" s="365"/>
      <c r="B238" s="218" t="s">
        <v>255</v>
      </c>
      <c r="C238" s="148">
        <f>'IS'!C24</f>
        <v>3180</v>
      </c>
      <c r="D238" s="193" t="s">
        <v>48</v>
      </c>
      <c r="E238" s="225">
        <f>'IS'!E24</f>
        <v>7169</v>
      </c>
      <c r="F238" s="193" t="s">
        <v>48</v>
      </c>
    </row>
    <row r="239" spans="1:6" ht="15.75" customHeight="1">
      <c r="A239" s="136"/>
      <c r="B239" s="218"/>
      <c r="C239" s="148"/>
      <c r="D239" s="193"/>
      <c r="E239" s="148"/>
      <c r="F239" s="193"/>
    </row>
    <row r="240" spans="1:6" ht="15.75" customHeight="1">
      <c r="A240" s="146"/>
      <c r="B240" s="218" t="s">
        <v>256</v>
      </c>
      <c r="C240" s="148">
        <f>SUM(SE!C15:C19)+SE!C21*86/91</f>
        <v>280876.26373626373</v>
      </c>
      <c r="D240" s="193" t="s">
        <v>48</v>
      </c>
      <c r="E240" s="148">
        <f>SUM(SE!C15:C19)+SE!C21*86/365</f>
        <v>226469.42465753425</v>
      </c>
      <c r="F240" s="193" t="s">
        <v>48</v>
      </c>
    </row>
    <row r="241" spans="1:6" ht="15.75" customHeight="1">
      <c r="A241" s="146"/>
      <c r="B241" s="218"/>
      <c r="C241" s="148"/>
      <c r="D241" s="193"/>
      <c r="E241" s="148"/>
      <c r="F241" s="193"/>
    </row>
    <row r="242" spans="1:6" ht="15.75" customHeight="1">
      <c r="A242" s="236"/>
      <c r="B242" s="218" t="s">
        <v>257</v>
      </c>
      <c r="C242" s="237">
        <f>C238/C240*100</f>
        <v>1.1321711410209963</v>
      </c>
      <c r="D242" s="193" t="s">
        <v>48</v>
      </c>
      <c r="E242" s="237">
        <f>E238/E240*100</f>
        <v>3.1655487317287623</v>
      </c>
      <c r="F242" s="193" t="s">
        <v>48</v>
      </c>
    </row>
    <row r="243" spans="1:6" ht="15.75" customHeight="1" thickBot="1">
      <c r="A243" s="146"/>
      <c r="B243" s="238"/>
      <c r="C243" s="159"/>
      <c r="D243" s="198"/>
      <c r="E243" s="159"/>
      <c r="F243" s="198"/>
    </row>
    <row r="244" spans="1:6" ht="15.75" customHeight="1">
      <c r="A244" s="236"/>
      <c r="B244" s="240"/>
      <c r="C244" s="241"/>
      <c r="D244" s="242"/>
      <c r="E244" s="243"/>
      <c r="F244" s="242"/>
    </row>
    <row r="245" spans="1:6" ht="15.75" customHeight="1">
      <c r="A245" s="236"/>
      <c r="B245" s="240"/>
      <c r="C245" s="241"/>
      <c r="D245" s="242"/>
      <c r="E245" s="243"/>
      <c r="F245" s="242"/>
    </row>
    <row r="246" spans="1:6" ht="15.75" customHeight="1">
      <c r="A246" s="236">
        <f>A228+1</f>
        <v>26</v>
      </c>
      <c r="B246" s="244" t="s">
        <v>258</v>
      </c>
      <c r="C246" s="241"/>
      <c r="D246" s="242"/>
      <c r="E246" s="243"/>
      <c r="F246" s="242"/>
    </row>
    <row r="247" spans="2:6" ht="16.5" customHeight="1">
      <c r="B247" s="58" t="s">
        <v>259</v>
      </c>
      <c r="C247" s="58"/>
      <c r="D247" s="58"/>
      <c r="E247" s="58"/>
      <c r="F247" s="58"/>
    </row>
    <row r="248" spans="2:6" ht="16.5" customHeight="1">
      <c r="B248" s="58" t="s">
        <v>260</v>
      </c>
      <c r="C248" s="58"/>
      <c r="D248" s="58"/>
      <c r="E248" s="58"/>
      <c r="F248" s="58"/>
    </row>
    <row r="249" spans="2:6" ht="16.5" customHeight="1">
      <c r="B249" s="58" t="s">
        <v>261</v>
      </c>
      <c r="C249" s="58"/>
      <c r="D249" s="58"/>
      <c r="E249" s="58"/>
      <c r="F249" s="58"/>
    </row>
    <row r="250" spans="1:6" ht="15.75" customHeight="1">
      <c r="A250" s="236"/>
      <c r="B250" s="240"/>
      <c r="C250" s="241"/>
      <c r="D250" s="242"/>
      <c r="E250" s="243"/>
      <c r="F250" s="242"/>
    </row>
    <row r="251" spans="1:6" ht="15.75" customHeight="1">
      <c r="A251" s="146"/>
      <c r="B251" s="240"/>
      <c r="C251" s="241"/>
      <c r="D251" s="243"/>
      <c r="E251" s="243"/>
      <c r="F251" s="243"/>
    </row>
    <row r="252" spans="1:6" ht="15.75" customHeight="1">
      <c r="A252" s="236"/>
      <c r="B252" s="58"/>
      <c r="C252" s="78"/>
      <c r="D252" s="78"/>
      <c r="E252" s="78"/>
      <c r="F252" s="78"/>
    </row>
    <row r="253" spans="1:6" s="129" customFormat="1" ht="15.75" customHeight="1">
      <c r="A253" s="81" t="s">
        <v>262</v>
      </c>
      <c r="B253" s="58"/>
      <c r="C253" s="78"/>
      <c r="D253" s="78"/>
      <c r="E253" s="78"/>
      <c r="F253" s="78"/>
    </row>
    <row r="254" spans="2:6" ht="15.75" customHeight="1">
      <c r="B254" s="58"/>
      <c r="C254" s="58"/>
      <c r="D254" s="58"/>
      <c r="E254" s="58"/>
      <c r="F254" s="58"/>
    </row>
    <row r="255" ht="16.5" customHeight="1">
      <c r="A255" s="245" t="s">
        <v>263</v>
      </c>
    </row>
    <row r="256" spans="2:7" ht="15.75" customHeight="1">
      <c r="B256" s="58"/>
      <c r="C256" s="58"/>
      <c r="D256" s="58"/>
      <c r="E256" s="58"/>
      <c r="F256" s="58"/>
      <c r="G256" s="129"/>
    </row>
    <row r="257" spans="3:6" ht="15.75" customHeight="1">
      <c r="C257" s="246"/>
      <c r="D257" s="246"/>
      <c r="E257" s="246"/>
      <c r="F257" s="246"/>
    </row>
    <row r="258" spans="1:6" s="129" customFormat="1" ht="15.75" customHeight="1">
      <c r="A258" s="131" t="s">
        <v>265</v>
      </c>
      <c r="C258" s="246"/>
      <c r="D258" s="246"/>
      <c r="E258" s="246"/>
      <c r="F258" s="246"/>
    </row>
    <row r="259" spans="2:7" ht="15.75" customHeight="1">
      <c r="B259" s="129"/>
      <c r="C259" s="246"/>
      <c r="D259" s="246"/>
      <c r="E259" s="246"/>
      <c r="F259" s="246"/>
      <c r="G259" s="129"/>
    </row>
    <row r="260" spans="1:6" s="129" customFormat="1" ht="15.75" customHeight="1">
      <c r="A260" s="127"/>
      <c r="B260" s="58"/>
      <c r="C260" s="58"/>
      <c r="D260" s="58"/>
      <c r="E260" s="58"/>
      <c r="F260" s="58"/>
    </row>
    <row r="261" spans="1:7" s="129" customFormat="1" ht="15.75" customHeight="1">
      <c r="A261" s="129" t="s">
        <v>264</v>
      </c>
      <c r="B261" s="58"/>
      <c r="C261" s="58"/>
      <c r="D261" s="58"/>
      <c r="E261" s="58"/>
      <c r="F261" s="58"/>
      <c r="G261" s="126"/>
    </row>
    <row r="262" spans="1:7" s="129" customFormat="1" ht="15.75" customHeight="1">
      <c r="A262" s="127"/>
      <c r="B262" s="58"/>
      <c r="C262" s="58"/>
      <c r="D262" s="58"/>
      <c r="E262" s="58"/>
      <c r="F262" s="58"/>
      <c r="G262" s="126"/>
    </row>
    <row r="263" spans="2:6" ht="15.75">
      <c r="B263" s="58"/>
      <c r="C263" s="58"/>
      <c r="D263" s="58"/>
      <c r="E263" s="58"/>
      <c r="F263" s="58"/>
    </row>
    <row r="264" spans="2:6" ht="15.75">
      <c r="B264" s="58"/>
      <c r="C264" s="58"/>
      <c r="D264" s="58"/>
      <c r="E264" s="58"/>
      <c r="F264" s="58"/>
    </row>
    <row r="265" spans="1:6" ht="15">
      <c r="A265" s="247"/>
      <c r="B265" s="58"/>
      <c r="C265" s="58"/>
      <c r="D265" s="58"/>
      <c r="E265" s="58"/>
      <c r="F265" s="58"/>
    </row>
    <row r="266" spans="2:6" ht="15.75">
      <c r="B266" s="58"/>
      <c r="C266" s="58"/>
      <c r="D266" s="58"/>
      <c r="E266" s="58"/>
      <c r="F266" s="58"/>
    </row>
    <row r="267" spans="2:6" ht="15.75">
      <c r="B267" s="58"/>
      <c r="C267" s="58"/>
      <c r="D267" s="58"/>
      <c r="E267" s="58"/>
      <c r="F267" s="58"/>
    </row>
    <row r="268" spans="1:6" ht="15">
      <c r="A268" s="247"/>
      <c r="B268" s="58"/>
      <c r="C268" s="58"/>
      <c r="D268" s="58"/>
      <c r="E268" s="58"/>
      <c r="F268" s="58"/>
    </row>
    <row r="269" spans="2:6" ht="15.75">
      <c r="B269" s="58"/>
      <c r="C269" s="58"/>
      <c r="D269" s="58"/>
      <c r="E269" s="58"/>
      <c r="F269" s="58"/>
    </row>
    <row r="270" spans="2:6" ht="15.75">
      <c r="B270" s="58"/>
      <c r="C270" s="58"/>
      <c r="D270" s="58"/>
      <c r="E270" s="58"/>
      <c r="F270" s="58"/>
    </row>
    <row r="271" spans="1:6" ht="15">
      <c r="A271" s="247"/>
      <c r="B271" s="58"/>
      <c r="C271" s="58"/>
      <c r="D271" s="58"/>
      <c r="E271" s="58"/>
      <c r="F271" s="58"/>
    </row>
    <row r="272" spans="2:6" ht="15.75">
      <c r="B272" s="58"/>
      <c r="C272" s="58"/>
      <c r="D272" s="58"/>
      <c r="E272" s="58"/>
      <c r="F272" s="58"/>
    </row>
    <row r="273" spans="1:6" ht="15">
      <c r="A273" s="247"/>
      <c r="B273" s="58"/>
      <c r="C273" s="58"/>
      <c r="D273" s="58"/>
      <c r="E273" s="58"/>
      <c r="F273" s="58"/>
    </row>
    <row r="274" spans="2:6" ht="15.75">
      <c r="B274" s="58"/>
      <c r="C274" s="58"/>
      <c r="D274" s="58"/>
      <c r="E274" s="58"/>
      <c r="F274" s="58"/>
    </row>
    <row r="275" spans="1:6" ht="15">
      <c r="A275" s="247"/>
      <c r="B275" s="58"/>
      <c r="C275" s="58"/>
      <c r="D275" s="58"/>
      <c r="E275" s="58"/>
      <c r="F275" s="58"/>
    </row>
    <row r="276" spans="2:6" ht="15.75">
      <c r="B276" s="58"/>
      <c r="C276" s="58"/>
      <c r="D276" s="58"/>
      <c r="E276" s="58"/>
      <c r="F276" s="58"/>
    </row>
    <row r="277" ht="15">
      <c r="A277" s="247"/>
    </row>
  </sheetData>
  <sheetProtection password="C5BD" sheet="1" objects="1" scenarios="1" selectLockedCells="1" selectUnlockedCells="1"/>
  <mergeCells count="57">
    <mergeCell ref="B200:F200"/>
    <mergeCell ref="B176:F176"/>
    <mergeCell ref="E59:F59"/>
    <mergeCell ref="C60:D60"/>
    <mergeCell ref="E60:F60"/>
    <mergeCell ref="B146:F146"/>
    <mergeCell ref="B151:F151"/>
    <mergeCell ref="B164:F164"/>
    <mergeCell ref="B80:F80"/>
    <mergeCell ref="B93:F93"/>
    <mergeCell ref="A237:A238"/>
    <mergeCell ref="E234:F234"/>
    <mergeCell ref="E235:F235"/>
    <mergeCell ref="C234:D234"/>
    <mergeCell ref="B233:B236"/>
    <mergeCell ref="E233:F233"/>
    <mergeCell ref="C233:D233"/>
    <mergeCell ref="C235:D235"/>
    <mergeCell ref="B203:B204"/>
    <mergeCell ref="B26:F26"/>
    <mergeCell ref="B35:F35"/>
    <mergeCell ref="B30:F30"/>
    <mergeCell ref="C154:D154"/>
    <mergeCell ref="B153:B157"/>
    <mergeCell ref="E155:F155"/>
    <mergeCell ref="E154:F154"/>
    <mergeCell ref="E153:F153"/>
    <mergeCell ref="C153:D153"/>
    <mergeCell ref="B59:B62"/>
    <mergeCell ref="C59:D59"/>
    <mergeCell ref="B89:F89"/>
    <mergeCell ref="B85:F85"/>
    <mergeCell ref="B135:F135"/>
    <mergeCell ref="C155:D155"/>
    <mergeCell ref="A1:F4"/>
    <mergeCell ref="B54:F54"/>
    <mergeCell ref="B22:F22"/>
    <mergeCell ref="B9:F9"/>
    <mergeCell ref="B39:F39"/>
    <mergeCell ref="B50:F50"/>
    <mergeCell ref="B100:F100"/>
    <mergeCell ref="B97:F97"/>
    <mergeCell ref="C102:D102"/>
    <mergeCell ref="E102:F102"/>
    <mergeCell ref="C101:D101"/>
    <mergeCell ref="B124:B126"/>
    <mergeCell ref="C124:D124"/>
    <mergeCell ref="B101:B104"/>
    <mergeCell ref="B122:F122"/>
    <mergeCell ref="B112:F112"/>
    <mergeCell ref="E101:F101"/>
    <mergeCell ref="B191:F191"/>
    <mergeCell ref="B169:F169"/>
    <mergeCell ref="B166:F166"/>
    <mergeCell ref="B172:F172"/>
    <mergeCell ref="B171:F171"/>
    <mergeCell ref="B180:F180"/>
  </mergeCells>
  <printOptions/>
  <pageMargins left="0.75" right="0.5" top="0.5" bottom="0.5" header="0.25" footer="0.25"/>
  <pageSetup fitToHeight="99" horizontalDpi="600" verticalDpi="600" orientation="portrait" paperSize="9" scale="76" r:id="rId2"/>
  <headerFooter alignWithMargins="0">
    <oddFooter>&amp;L&amp;F&amp;C&amp;A - Pg &amp;P/&amp;N&amp;RDate: &amp;D</oddFooter>
  </headerFooter>
  <rowBreaks count="4" manualBreakCount="4">
    <brk id="53" max="5" man="1"/>
    <brk id="110" max="5" man="1"/>
    <brk id="165" max="5" man="1"/>
    <brk id="218"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Carotech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pc15</dc:creator>
  <cp:keywords/>
  <dc:description/>
  <cp:lastModifiedBy>pc15</cp:lastModifiedBy>
  <dcterms:created xsi:type="dcterms:W3CDTF">2005-08-29T09:05:12Z</dcterms:created>
  <dcterms:modified xsi:type="dcterms:W3CDTF">2005-08-29T09:36:53Z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